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74"/>
  </bookViews>
  <sheets>
    <sheet name="附件1-汇总" sheetId="6" r:id="rId1"/>
    <sheet name="附件2-高效电机汇总" sheetId="4" r:id="rId2"/>
    <sheet name="附件3-公交汇总" sheetId="2" r:id="rId3"/>
    <sheet name="附件4-购置补贴汇总" sheetId="8" r:id="rId4"/>
  </sheets>
  <definedNames>
    <definedName name="_xlnm.Print_Area" localSheetId="1">'附件2-高效电机汇总'!$A$1:$H$95</definedName>
    <definedName name="_xlnm.Print_Titles" localSheetId="1">'附件2-高效电机汇总'!$3:$4</definedName>
    <definedName name="_xlnm.Print_Titles" localSheetId="3">'附件4-购置补贴汇总'!$3:$4</definedName>
  </definedNames>
  <calcPr calcId="144525"/>
</workbook>
</file>

<file path=xl/sharedStrings.xml><?xml version="1.0" encoding="utf-8"?>
<sst xmlns="http://schemas.openxmlformats.org/spreadsheetml/2006/main" count="384" uniqueCount="189">
  <si>
    <t>附件1</t>
  </si>
  <si>
    <t>2021年度节能减排补助资金汇总表（不发地方）</t>
  </si>
  <si>
    <t>单位：万元</t>
  </si>
  <si>
    <t>序号</t>
  </si>
  <si>
    <t>地区</t>
  </si>
  <si>
    <t>高效电机推广补贴</t>
  </si>
  <si>
    <t>2019年度节能与新能源公交车运营补助</t>
  </si>
  <si>
    <t>新能源汽车购置补贴</t>
  </si>
  <si>
    <t>合计</t>
  </si>
  <si>
    <t>北京</t>
  </si>
  <si>
    <t>天津</t>
  </si>
  <si>
    <t>河北</t>
  </si>
  <si>
    <t>山西</t>
  </si>
  <si>
    <t>辽宁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</si>
  <si>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</si>
  <si>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</si>
  <si>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</si>
  <si>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</si>
  <si>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</si>
  <si>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</si>
  <si>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</si>
  <si>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</si>
  <si>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</si>
  <si>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</si>
  <si>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河南</t>
  </si>
  <si>
    <t>湖北</t>
  </si>
  <si>
    <t>湖南</t>
  </si>
  <si>
    <t>广东</t>
  </si>
  <si>
    <t>深圳</t>
  </si>
  <si>
    <t>广西</t>
  </si>
  <si>
    <t>重庆</t>
  </si>
  <si>
    <t>四川</t>
  </si>
  <si>
    <t>贵州</t>
  </si>
  <si>
    <t>云南</t>
  </si>
  <si>
    <t>陕西</t>
  </si>
  <si>
    <t>甘肃</t>
  </si>
  <si>
    <t>附件2</t>
  </si>
  <si>
    <t>高效电机推广补贴汇总表（不发地方）</t>
  </si>
  <si>
    <t>企业序号</t>
  </si>
  <si>
    <t>电机推广企业名称</t>
  </si>
  <si>
    <t>高效电机类型</t>
  </si>
  <si>
    <t>有效推广功率/kW</t>
  </si>
  <si>
    <t>该类型电机补贴资金</t>
  </si>
  <si>
    <t>实际拨付资金</t>
  </si>
  <si>
    <t>总计</t>
  </si>
  <si>
    <t>小计</t>
  </si>
  <si>
    <t>天津市西青区华兴电机制造有限公司</t>
  </si>
  <si>
    <t>永磁</t>
  </si>
  <si>
    <t>河北电机股份有限公司</t>
  </si>
  <si>
    <t>低压（低功率段）</t>
  </si>
  <si>
    <t>低压（高功率段）</t>
  </si>
  <si>
    <t>秦皇岛华叶电机有限公司</t>
  </si>
  <si>
    <t>沈阳蓝光驱动技术有限公司</t>
  </si>
  <si>
    <t>沈阳远大科技电工有限公司</t>
  </si>
  <si>
    <t>高压</t>
  </si>
  <si>
    <t>上海ABB电机有限公司</t>
  </si>
  <si>
    <t>上海海光电机有限公司</t>
  </si>
  <si>
    <t>上海吉亿电机有限公司</t>
  </si>
  <si>
    <t>上海上电电机股份有限公司</t>
  </si>
  <si>
    <t>常州市武进金宝电机有限公司</t>
  </si>
  <si>
    <t>江苏安捷机电技术有限公司</t>
  </si>
  <si>
    <t>江苏锡安达防爆股份有限公司</t>
  </si>
  <si>
    <t>南通大任永磁电机制造有限公司</t>
  </si>
  <si>
    <t>南阳防爆（苏州）特种装备有限公司</t>
  </si>
  <si>
    <t>无锡东元电机有限公司</t>
  </si>
  <si>
    <t>无锡申达电机有限公司</t>
  </si>
  <si>
    <t>无锡市华东电机厂</t>
  </si>
  <si>
    <t>无锡市华文机电有限公司</t>
  </si>
  <si>
    <t>杭州通灵自动化股份有限公司</t>
  </si>
  <si>
    <t>浙江大成电气股份有限公司（原浙江大成电气有限公司）</t>
  </si>
  <si>
    <t>浙江沪龙科技股份有限公司（原浙江沪龙电机有限公司）</t>
  </si>
  <si>
    <t>浙江华年电机股份有限公司</t>
  </si>
  <si>
    <t>浙江晋一特种电机有限公司</t>
  </si>
  <si>
    <t>浙江蓝翔机电设备制造有限公司</t>
  </si>
  <si>
    <t>琦星智能科技股份有限公司（原浙江琦星电子有限公司）</t>
  </si>
  <si>
    <t>浙江盛迈电气技术有限公司</t>
  </si>
  <si>
    <t>西玛控股有限公司（原浙江西玛电机有限公司）</t>
  </si>
  <si>
    <t>浙江西子富沃德电机有限公司</t>
  </si>
  <si>
    <t>浙江中源电气有限公司</t>
  </si>
  <si>
    <t>宁波安信数控技术有限公司</t>
  </si>
  <si>
    <t>宁波菲仕运动控制技术有限公司</t>
  </si>
  <si>
    <t>宁波欣达电梯配件厂</t>
  </si>
  <si>
    <t>安徽明腾永磁机电设备有限公司</t>
  </si>
  <si>
    <t>六安江淮电机有限公司</t>
  </si>
  <si>
    <t>六安市微特电机有限责任公司</t>
  </si>
  <si>
    <t>福建省来恩电机有限公司</t>
  </si>
  <si>
    <t>江西特种电机股份有限公司</t>
  </si>
  <si>
    <t>山东华力电机集团股份有限公司</t>
  </si>
  <si>
    <t>河南豫通电机股份公司</t>
  </si>
  <si>
    <t>开封盛达电机科技股份有限公司（原开封盛达电机制造有限公司）</t>
  </si>
  <si>
    <t>天壕节能机电有限公司</t>
  </si>
  <si>
    <t>湘电莱特电气有限公司</t>
  </si>
  <si>
    <t>合普动力股份有限公司（原广东合普动力科技有限公司）</t>
  </si>
  <si>
    <t>江门市江晟电机厂有限公司</t>
  </si>
  <si>
    <t>西安泰富西玛电机有限公司</t>
  </si>
  <si>
    <t>西安鑫星标准电机有限公司</t>
  </si>
  <si>
    <t>兴平市中维科技有限公司</t>
  </si>
  <si>
    <t>附件3</t>
  </si>
  <si>
    <t>2019年度节能与新能源公交车运营补助汇总表（不发地方）</t>
  </si>
  <si>
    <r>
      <rPr>
        <b/>
        <sz val="10"/>
        <color theme="1"/>
        <rFont val="宋体"/>
        <charset val="134"/>
      </rPr>
      <t>省份</t>
    </r>
  </si>
  <si>
    <r>
      <rPr>
        <b/>
        <sz val="10"/>
        <color theme="1"/>
        <rFont val="宋体"/>
        <charset val="134"/>
      </rPr>
      <t>合计</t>
    </r>
  </si>
  <si>
    <t>月数（万）</t>
  </si>
  <si>
    <r>
      <rPr>
        <b/>
        <sz val="10"/>
        <color theme="1"/>
        <rFont val="宋体"/>
        <charset val="134"/>
      </rPr>
      <t>资金量</t>
    </r>
  </si>
  <si>
    <r>
      <rPr>
        <b/>
        <sz val="10"/>
        <color rgb="FF000000"/>
        <rFont val="宋体"/>
        <charset val="134"/>
      </rPr>
      <t>纯电动</t>
    </r>
  </si>
  <si>
    <r>
      <rPr>
        <b/>
        <sz val="10"/>
        <color rgb="FF000000"/>
        <rFont val="宋体"/>
        <charset val="134"/>
      </rPr>
      <t>插电式</t>
    </r>
  </si>
  <si>
    <r>
      <rPr>
        <b/>
        <sz val="10"/>
        <color rgb="FF000000"/>
        <rFont val="宋体"/>
        <charset val="134"/>
      </rPr>
      <t>燃料电池</t>
    </r>
  </si>
  <si>
    <r>
      <rPr>
        <b/>
        <sz val="10"/>
        <color rgb="FF000000"/>
        <rFont val="宋体"/>
        <charset val="134"/>
      </rPr>
      <t>超级电容</t>
    </r>
  </si>
  <si>
    <t>HEV</t>
  </si>
  <si>
    <r>
      <rPr>
        <b/>
        <sz val="10"/>
        <color rgb="FF000000"/>
        <rFont val="Times New Roman"/>
        <charset val="134"/>
      </rPr>
      <t>6≤L</t>
    </r>
    <r>
      <rPr>
        <b/>
        <sz val="10"/>
        <color rgb="FF000000"/>
        <rFont val="仿宋_GB2312"/>
        <charset val="134"/>
      </rPr>
      <t>＜</t>
    </r>
    <r>
      <rPr>
        <b/>
        <sz val="10"/>
        <color rgb="FF000000"/>
        <rFont val="Times New Roman"/>
        <charset val="134"/>
      </rPr>
      <t>8</t>
    </r>
  </si>
  <si>
    <r>
      <rPr>
        <b/>
        <sz val="10"/>
        <color rgb="FF000000"/>
        <rFont val="Times New Roman"/>
        <charset val="134"/>
      </rPr>
      <t>8≤L</t>
    </r>
    <r>
      <rPr>
        <b/>
        <sz val="10"/>
        <color rgb="FF000000"/>
        <rFont val="仿宋_GB2312"/>
        <charset val="134"/>
      </rPr>
      <t>＜</t>
    </r>
    <r>
      <rPr>
        <b/>
        <sz val="10"/>
        <color rgb="FF000000"/>
        <rFont val="Times New Roman"/>
        <charset val="134"/>
      </rPr>
      <t>10</t>
    </r>
  </si>
  <si>
    <t>L≥10</t>
  </si>
  <si>
    <t>L≥6</t>
  </si>
  <si>
    <r>
      <rPr>
        <sz val="10"/>
        <color theme="1"/>
        <rFont val="宋体"/>
        <charset val="134"/>
      </rPr>
      <t>总计</t>
    </r>
  </si>
  <si>
    <r>
      <rPr>
        <sz val="10"/>
        <color theme="1"/>
        <rFont val="宋体"/>
        <charset val="134"/>
      </rPr>
      <t>存量部分</t>
    </r>
  </si>
  <si>
    <r>
      <rPr>
        <sz val="10"/>
        <color theme="1"/>
        <rFont val="宋体"/>
        <charset val="134"/>
      </rPr>
      <t>增量部分</t>
    </r>
  </si>
  <si>
    <r>
      <rPr>
        <sz val="10"/>
        <color theme="1"/>
        <rFont val="宋体"/>
        <charset val="134"/>
      </rPr>
      <t>合计</t>
    </r>
  </si>
  <si>
    <r>
      <rPr>
        <sz val="10"/>
        <color theme="1"/>
        <rFont val="宋体"/>
        <charset val="134"/>
      </rPr>
      <t>北京</t>
    </r>
  </si>
  <si>
    <r>
      <rPr>
        <sz val="10"/>
        <color theme="1"/>
        <rFont val="宋体"/>
        <charset val="134"/>
      </rPr>
      <t>河北</t>
    </r>
  </si>
  <si>
    <t>辽宁（不含大连）</t>
  </si>
  <si>
    <r>
      <rPr>
        <sz val="10"/>
        <color theme="1"/>
        <rFont val="宋体"/>
        <charset val="134"/>
      </rPr>
      <t>厦门</t>
    </r>
  </si>
  <si>
    <r>
      <rPr>
        <sz val="10"/>
        <color theme="1"/>
        <rFont val="宋体"/>
        <charset val="134"/>
      </rPr>
      <t>湖北</t>
    </r>
  </si>
  <si>
    <r>
      <rPr>
        <sz val="10"/>
        <color theme="1"/>
        <rFont val="宋体"/>
        <charset val="134"/>
      </rPr>
      <t>广西</t>
    </r>
  </si>
  <si>
    <r>
      <rPr>
        <sz val="10"/>
        <color theme="1"/>
        <rFont val="宋体"/>
        <charset val="134"/>
      </rPr>
      <t>贵州</t>
    </r>
  </si>
  <si>
    <r>
      <rPr>
        <sz val="10"/>
        <color theme="1"/>
        <rFont val="宋体"/>
        <charset val="134"/>
      </rPr>
      <t>陕西</t>
    </r>
  </si>
  <si>
    <r>
      <rPr>
        <sz val="10"/>
        <color theme="1"/>
        <rFont val="宋体"/>
        <charset val="134"/>
      </rPr>
      <t>甘肃</t>
    </r>
  </si>
  <si>
    <t>附件4</t>
  </si>
  <si>
    <t>2016-2019年度新能源汽车推广应用补助资金汇总表（不发地方）</t>
  </si>
  <si>
    <t>车辆生产企业</t>
  </si>
  <si>
    <t>车辆推广情况</t>
  </si>
  <si>
    <t>核定推广数（辆）</t>
  </si>
  <si>
    <t>拟安排资金（万元）</t>
  </si>
  <si>
    <t>北京汽车股份有限公司</t>
  </si>
  <si>
    <t>北京新能源汽车股份有限公司</t>
  </si>
  <si>
    <t>北汽福田汽车股份有限公司</t>
  </si>
  <si>
    <t>河北长安汽车有限公司</t>
  </si>
  <si>
    <t>长城汽车股份有限公司</t>
  </si>
  <si>
    <t>成都大运汽车集团有限公司</t>
  </si>
  <si>
    <t>华晨宝马汽车有限公司</t>
  </si>
  <si>
    <t>上海汽车集团股份有限公司</t>
  </si>
  <si>
    <t>上海申龙客车有限公司</t>
  </si>
  <si>
    <t>上汽大通汽车有限公司</t>
  </si>
  <si>
    <t>上汽大众汽车有限公司</t>
  </si>
  <si>
    <t>江苏陆地方舟新能源电动汽车有限公司</t>
  </si>
  <si>
    <t>金龙联合汽车工业(苏州)有限公司</t>
  </si>
  <si>
    <t>南京金龙客车制造有限公司</t>
  </si>
  <si>
    <t>南京汽车集团有限公司</t>
  </si>
  <si>
    <t>扬州亚星客车股份有限公司</t>
  </si>
  <si>
    <t>威马汽车制造温州有限公司</t>
  </si>
  <si>
    <t>浙江豪情汽车制造有限公司</t>
  </si>
  <si>
    <t>浙江吉利汽车有限公司</t>
  </si>
  <si>
    <t>安徽安凯汽车股份有限公司</t>
  </si>
  <si>
    <t>安徽江淮汽车集团股份有限公司</t>
  </si>
  <si>
    <t>奇瑞汽车股份有限公司</t>
  </si>
  <si>
    <t>奇瑞商用车(安徽)有限公司</t>
  </si>
  <si>
    <t>奇瑞新能源汽车股份有限公司</t>
  </si>
  <si>
    <t>厦门金龙联合汽车工业有限公司</t>
  </si>
  <si>
    <t>厦门金龙旅行车有限公司</t>
  </si>
  <si>
    <t>江铃控股有限公司</t>
  </si>
  <si>
    <t>江铃汽车股份有限公司</t>
  </si>
  <si>
    <t>江西昌河汽车有限责任公司</t>
  </si>
  <si>
    <t>江西江铃集团晶马汽车有限公司</t>
  </si>
  <si>
    <t>江西江铃集团新能源汽车有限公司</t>
  </si>
  <si>
    <t>山东蓝诺汽车有限公司</t>
  </si>
  <si>
    <t>烟台舒驰客车有限责任公司</t>
  </si>
  <si>
    <t>中国重汽集团济南豪沃客车有限公司</t>
  </si>
  <si>
    <t>中通客车控股股份有限公司</t>
  </si>
  <si>
    <t>海马汽车有限公司</t>
  </si>
  <si>
    <t>郑州宇通客车股份有限公司</t>
  </si>
  <si>
    <t>东风汽车股份有限公司</t>
  </si>
  <si>
    <t>东风汽车集团有限公司</t>
  </si>
  <si>
    <t>湖北新楚风汽车股份有限公司</t>
  </si>
  <si>
    <t>常德中车新能源汽车有限公司</t>
  </si>
  <si>
    <t>湖南江南汽车制造有限公司</t>
  </si>
  <si>
    <t>中车时代电动汽车股份有限公司</t>
  </si>
  <si>
    <t>广汽乘用车有限公司</t>
  </si>
  <si>
    <t>广州广汽比亚迪新能源客车有限公司</t>
  </si>
  <si>
    <t>珠海广通汽车有限公司</t>
  </si>
  <si>
    <t>比亚迪汽车工业有限公司</t>
  </si>
  <si>
    <t>上汽通用五菱汽车股份有限公司</t>
  </si>
  <si>
    <t>华晨鑫源重庆汽车有限公司</t>
  </si>
  <si>
    <t>长安福特汽车有限公司</t>
  </si>
  <si>
    <t>重庆力帆乘用车有限公司</t>
  </si>
  <si>
    <t>重庆瑞驰汽车实业有限公司</t>
  </si>
  <si>
    <t>重庆长安汽车股份有限公司</t>
  </si>
  <si>
    <t>成都广通汽车有限公司</t>
  </si>
  <si>
    <t>吉利四川商用车有限公司</t>
  </si>
  <si>
    <t>云南航天神州汽车有限公司</t>
  </si>
  <si>
    <t>比亚迪汽车有限公司</t>
  </si>
  <si>
    <t>陕西汽车集团有限责任公司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</si>
</sst>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b/>
      <sz val="12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color rgb="FF000000"/>
      <name val="宋体"/>
      <charset val="134"/>
    </font>
    <font>
      <b/>
      <sz val="10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8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2" fillId="21" borderId="15" applyNumberFormat="0" applyAlignment="0" applyProtection="0">
      <alignment vertical="center"/>
    </xf>
    <xf numFmtId="0" fontId="37" fillId="21" borderId="13" applyNumberFormat="0" applyAlignment="0" applyProtection="0">
      <alignment vertical="center"/>
    </xf>
    <xf numFmtId="0" fontId="34" fillId="26" borderId="17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view="pageBreakPreview" zoomScale="85" zoomScaleNormal="100" zoomScaleSheetLayoutView="85" workbookViewId="0">
      <selection activeCell="I19" sqref="I19"/>
    </sheetView>
  </sheetViews>
  <sheetFormatPr defaultColWidth="8.88333333333333" defaultRowHeight="13.5" outlineLevelCol="5"/>
  <cols>
    <col min="1" max="1" width="12.4416666666667" style="46" customWidth="1"/>
    <col min="2" max="2" width="14" style="46" customWidth="1"/>
    <col min="3" max="3" width="22.5583333333333" style="35" customWidth="1"/>
    <col min="4" max="4" width="25.6666666666667" style="35" customWidth="1"/>
    <col min="5" max="5" width="28.3333333333333" style="35" customWidth="1"/>
    <col min="6" max="6" width="20.6666666666667" style="35" customWidth="1"/>
    <col min="7" max="16384" width="8.88333333333333" style="35"/>
  </cols>
  <sheetData>
    <row r="1" spans="1:2">
      <c r="A1" s="47" t="s">
        <v>0</v>
      </c>
      <c r="B1" s="35"/>
    </row>
    <row r="2" ht="34.8" customHeight="1" spans="1:6">
      <c r="A2" s="48" t="s">
        <v>1</v>
      </c>
      <c r="B2" s="48"/>
      <c r="C2" s="48"/>
      <c r="D2" s="48"/>
      <c r="E2" s="48"/>
      <c r="F2" s="48"/>
    </row>
    <row r="3" spans="1:6">
      <c r="A3" s="35"/>
      <c r="B3" s="35"/>
      <c r="F3" s="35" t="s">
        <v>2</v>
      </c>
    </row>
    <row r="4" ht="41.4" customHeight="1" spans="1:6">
      <c r="A4" s="49" t="s">
        <v>3</v>
      </c>
      <c r="B4" s="49" t="s">
        <v>4</v>
      </c>
      <c r="C4" s="50" t="s">
        <v>5</v>
      </c>
      <c r="D4" s="50" t="s">
        <v>6</v>
      </c>
      <c r="E4" s="50" t="s">
        <v>7</v>
      </c>
      <c r="F4" s="49" t="s">
        <v>8</v>
      </c>
    </row>
    <row r="5" ht="30" customHeight="1" spans="1:6">
      <c r="A5" s="49" t="s">
        <v>8</v>
      </c>
      <c r="B5" s="49"/>
      <c r="C5" s="50">
        <f>SUM(C6:C32)</f>
        <v>59699</v>
      </c>
      <c r="D5" s="50">
        <f>SUM(D6:D32)</f>
        <v>508840</v>
      </c>
      <c r="E5" s="50">
        <f>SUM(E6:E32)</f>
        <v>408904</v>
      </c>
      <c r="F5" s="50">
        <f>SUM(F6:F32)</f>
        <v>977443</v>
      </c>
    </row>
    <row r="6" ht="14.25" spans="1:6">
      <c r="A6" s="51">
        <v>1</v>
      </c>
      <c r="B6" s="51" t="s">
        <v>9</v>
      </c>
      <c r="C6" s="52"/>
      <c r="D6" s="52">
        <f>'附件3-公交汇总'!D11</f>
        <v>61723</v>
      </c>
      <c r="E6" s="52">
        <f>'附件4-购置补贴汇总'!F6</f>
        <v>39669</v>
      </c>
      <c r="F6" s="52">
        <f>SUM(C6:E6)</f>
        <v>101392</v>
      </c>
    </row>
    <row r="7" ht="14.25" spans="1:6">
      <c r="A7" s="53">
        <v>2</v>
      </c>
      <c r="B7" s="51" t="s">
        <v>10</v>
      </c>
      <c r="C7" s="52">
        <f>'附件2-高效电机汇总'!H6</f>
        <v>982</v>
      </c>
      <c r="D7" s="52"/>
      <c r="E7" s="52"/>
      <c r="F7" s="52">
        <f t="shared" ref="F7:F32" si="0">SUM(C7:E7)</f>
        <v>982</v>
      </c>
    </row>
    <row r="8" ht="14.25" spans="1:6">
      <c r="A8" s="51">
        <v>3</v>
      </c>
      <c r="B8" s="51" t="s">
        <v>11</v>
      </c>
      <c r="C8" s="52">
        <f>'附件2-高效电机汇总'!H8</f>
        <v>161</v>
      </c>
      <c r="D8" s="52">
        <f>'附件3-公交汇总'!D14</f>
        <v>106955</v>
      </c>
      <c r="E8" s="52">
        <f>'附件4-购置补贴汇总'!F10</f>
        <v>14481</v>
      </c>
      <c r="F8" s="52">
        <f t="shared" si="0"/>
        <v>121597</v>
      </c>
    </row>
    <row r="9" ht="14.25" spans="1:6">
      <c r="A9" s="53">
        <v>4</v>
      </c>
      <c r="B9" s="51" t="s">
        <v>12</v>
      </c>
      <c r="C9" s="52"/>
      <c r="D9" s="52"/>
      <c r="E9" s="52">
        <f>'附件4-购置补贴汇总'!F13</f>
        <v>5</v>
      </c>
      <c r="F9" s="52">
        <f t="shared" si="0"/>
        <v>5</v>
      </c>
    </row>
    <row r="10" ht="14.25" spans="1:6">
      <c r="A10" s="51">
        <v>5</v>
      </c>
      <c r="B10" s="51" t="s">
        <v>13</v>
      </c>
      <c r="C10" s="52">
        <f>'附件2-高效电机汇总'!H13</f>
        <v>3170</v>
      </c>
      <c r="D10" s="52">
        <f>'附件3-公交汇总'!D17</f>
        <v>35359</v>
      </c>
      <c r="E10" s="52"/>
      <c r="F10" s="52">
        <f t="shared" si="0"/>
        <v>38529</v>
      </c>
    </row>
    <row r="11" ht="14.25" spans="1:6">
      <c r="A11" s="53">
        <v>6</v>
      </c>
      <c r="B11" s="51" t="s">
        <v>14</v>
      </c>
      <c r="C11" s="52"/>
      <c r="D11" s="52">
        <f>'附件3-公交汇总'!D20</f>
        <v>65650</v>
      </c>
      <c r="E11" s="52"/>
      <c r="F11" s="52">
        <f t="shared" si="0"/>
        <v>65650</v>
      </c>
    </row>
    <row r="12" ht="14.25" spans="1:6">
      <c r="A12" s="51">
        <v>7</v>
      </c>
      <c r="B12" s="51" t="s">
        <v>15</v>
      </c>
      <c r="C12" s="52">
        <f>'附件2-高效电机汇总'!H16</f>
        <v>616</v>
      </c>
      <c r="D12" s="52"/>
      <c r="E12" s="52">
        <f>'附件4-购置补贴汇总'!F17</f>
        <v>23028</v>
      </c>
      <c r="F12" s="52">
        <f t="shared" si="0"/>
        <v>23644</v>
      </c>
    </row>
    <row r="13" ht="14.25" spans="1:6">
      <c r="A13" s="53">
        <v>8</v>
      </c>
      <c r="B13" s="51" t="s">
        <v>16</v>
      </c>
      <c r="C13" s="52">
        <f>'附件2-高效电机汇总'!H24</f>
        <v>4450</v>
      </c>
      <c r="D13" s="52"/>
      <c r="E13" s="52">
        <f>'附件4-购置补贴汇总'!F22</f>
        <v>62547</v>
      </c>
      <c r="F13" s="52">
        <f t="shared" si="0"/>
        <v>66997</v>
      </c>
    </row>
    <row r="14" ht="14.25" spans="1:6">
      <c r="A14" s="51">
        <v>9</v>
      </c>
      <c r="B14" s="51" t="s">
        <v>17</v>
      </c>
      <c r="C14" s="52">
        <f>'附件2-高效电机汇总'!H40</f>
        <v>12634</v>
      </c>
      <c r="D14" s="52"/>
      <c r="E14" s="52">
        <f>'附件4-购置补贴汇总'!F28</f>
        <v>24778</v>
      </c>
      <c r="F14" s="52">
        <f t="shared" si="0"/>
        <v>37412</v>
      </c>
    </row>
    <row r="15" ht="14.25" spans="1:6">
      <c r="A15" s="53">
        <v>10</v>
      </c>
      <c r="B15" s="51" t="s">
        <v>18</v>
      </c>
      <c r="C15" s="52">
        <f>'附件2-高效电机汇总'!H54</f>
        <v>7880</v>
      </c>
      <c r="D15" s="52"/>
      <c r="E15" s="52">
        <f>'附件4-购置补贴汇总'!F31</f>
        <v>2461</v>
      </c>
      <c r="F15" s="52">
        <f t="shared" si="0"/>
        <v>10341</v>
      </c>
    </row>
    <row r="16" ht="14.25" spans="1:6">
      <c r="A16" s="51">
        <v>11</v>
      </c>
      <c r="B16" s="51" t="s">
        <v>19</v>
      </c>
      <c r="C16" s="52">
        <f>'附件2-高效电机汇总'!H58</f>
        <v>24140</v>
      </c>
      <c r="D16" s="52"/>
      <c r="E16" s="52">
        <f>'附件4-购置补贴汇总'!F33</f>
        <v>25787</v>
      </c>
      <c r="F16" s="52">
        <f t="shared" si="0"/>
        <v>49927</v>
      </c>
    </row>
    <row r="17" ht="14.25" spans="1:6">
      <c r="A17" s="53">
        <v>12</v>
      </c>
      <c r="B17" s="51" t="s">
        <v>20</v>
      </c>
      <c r="C17" s="52">
        <f>'附件2-高效电机汇总'!H66</f>
        <v>128</v>
      </c>
      <c r="D17" s="52"/>
      <c r="E17" s="52"/>
      <c r="F17" s="52">
        <f t="shared" si="0"/>
        <v>128</v>
      </c>
    </row>
    <row r="18" ht="14.25" spans="1:6">
      <c r="A18" s="51">
        <v>13</v>
      </c>
      <c r="B18" s="51" t="s">
        <v>21</v>
      </c>
      <c r="C18" s="52"/>
      <c r="D18" s="52">
        <f>'附件3-公交汇总'!D23</f>
        <v>15085</v>
      </c>
      <c r="E18" s="52">
        <f>'附件4-购置补贴汇总'!F39</f>
        <v>4977</v>
      </c>
      <c r="F18" s="52">
        <f t="shared" si="0"/>
        <v>20062</v>
      </c>
    </row>
    <row r="19" ht="14.25" spans="1:6">
      <c r="A19" s="53">
        <v>14</v>
      </c>
      <c r="B19" s="51" t="s">
        <v>22</v>
      </c>
      <c r="C19" s="52">
        <f>'附件2-高效电机汇总'!H69</f>
        <v>620</v>
      </c>
      <c r="D19" s="52"/>
      <c r="E19" s="52"/>
      <c r="F19" s="52">
        <f t="shared" si="0"/>
        <v>620</v>
      </c>
    </row>
    <row r="20" ht="14.25" spans="1:6">
      <c r="A20" s="51">
        <v>15</v>
      </c>
      <c r="B20" s="51" t="s">
        <v>23</v>
      </c>
      <c r="C20" s="52">
        <f>'附件2-高效电机汇总'!H72</f>
        <v>79</v>
      </c>
      <c r="D20" s="52"/>
      <c r="E20" s="52">
        <f>'附件4-购置补贴汇总'!F48</f>
        <v>7567</v>
      </c>
      <c r="F20" s="52">
        <f t="shared" si="0"/>
        <v>7646</v>
      </c>
    </row>
    <row r="21" ht="14.25" spans="1:6">
      <c r="A21" s="53">
        <v>16</v>
      </c>
      <c r="B21" s="51" t="s">
        <v>24</v>
      </c>
      <c r="C21" s="52">
        <f>'附件2-高效电机汇总'!H76</f>
        <v>566</v>
      </c>
      <c r="D21" s="52"/>
      <c r="E21" s="52">
        <f>'附件4-购置补贴汇总'!F53</f>
        <v>42100</v>
      </c>
      <c r="F21" s="52">
        <f t="shared" si="0"/>
        <v>42666</v>
      </c>
    </row>
    <row r="22" ht="14.25" spans="1:6">
      <c r="A22" s="51">
        <v>17</v>
      </c>
      <c r="B22" s="51" t="s">
        <v>25</v>
      </c>
      <c r="C22" s="52"/>
      <c r="D22" s="52">
        <f>'附件3-公交汇总'!D26</f>
        <v>63515</v>
      </c>
      <c r="E22" s="52">
        <f>'附件4-购置补贴汇总'!F56</f>
        <v>6598</v>
      </c>
      <c r="F22" s="52">
        <f t="shared" si="0"/>
        <v>70113</v>
      </c>
    </row>
    <row r="23" ht="14.25" spans="1:6">
      <c r="A23" s="53">
        <v>18</v>
      </c>
      <c r="B23" s="51" t="s">
        <v>26</v>
      </c>
      <c r="C23" s="52">
        <f>'附件2-高效电机汇总'!H83</f>
        <v>100</v>
      </c>
      <c r="D23" s="52"/>
      <c r="E23" s="52">
        <f>'附件4-购置补贴汇总'!F60</f>
        <v>6646</v>
      </c>
      <c r="F23" s="52">
        <f t="shared" si="0"/>
        <v>6746</v>
      </c>
    </row>
    <row r="24" ht="14.25" spans="1:6">
      <c r="A24" s="51">
        <v>19</v>
      </c>
      <c r="B24" s="51" t="s">
        <v>27</v>
      </c>
      <c r="C24" s="52">
        <f>'附件2-高效电机汇总'!H86</f>
        <v>2742</v>
      </c>
      <c r="D24" s="52"/>
      <c r="E24" s="52">
        <f>'附件4-购置补贴汇总'!F64</f>
        <v>30053</v>
      </c>
      <c r="F24" s="52">
        <f t="shared" si="0"/>
        <v>32795</v>
      </c>
    </row>
    <row r="25" ht="14.25" spans="1:6">
      <c r="A25" s="53">
        <v>20</v>
      </c>
      <c r="B25" s="51" t="s">
        <v>28</v>
      </c>
      <c r="C25" s="52"/>
      <c r="D25" s="52"/>
      <c r="E25" s="52">
        <f>'附件4-购置补贴汇总'!F68</f>
        <v>48733</v>
      </c>
      <c r="F25" s="52">
        <f t="shared" si="0"/>
        <v>48733</v>
      </c>
    </row>
    <row r="26" ht="14.25" spans="1:6">
      <c r="A26" s="51">
        <v>21</v>
      </c>
      <c r="B26" s="51" t="s">
        <v>29</v>
      </c>
      <c r="C26" s="52"/>
      <c r="D26" s="52">
        <f>'附件3-公交汇总'!D29</f>
        <v>37596</v>
      </c>
      <c r="E26" s="52">
        <f>'附件4-购置补贴汇总'!F70</f>
        <v>9858</v>
      </c>
      <c r="F26" s="52">
        <f t="shared" si="0"/>
        <v>47454</v>
      </c>
    </row>
    <row r="27" ht="14.25" spans="1:6">
      <c r="A27" s="53">
        <v>22</v>
      </c>
      <c r="B27" s="51" t="s">
        <v>30</v>
      </c>
      <c r="C27" s="52"/>
      <c r="D27" s="52"/>
      <c r="E27" s="52">
        <f>'附件4-购置补贴汇总'!F73</f>
        <v>948</v>
      </c>
      <c r="F27" s="52">
        <f t="shared" si="0"/>
        <v>948</v>
      </c>
    </row>
    <row r="28" ht="14.25" spans="1:6">
      <c r="A28" s="51">
        <v>23</v>
      </c>
      <c r="B28" s="51" t="s">
        <v>31</v>
      </c>
      <c r="C28" s="52"/>
      <c r="D28" s="52"/>
      <c r="E28" s="52">
        <f>'附件4-购置补贴汇总'!F79</f>
        <v>66</v>
      </c>
      <c r="F28" s="52">
        <f t="shared" si="0"/>
        <v>66</v>
      </c>
    </row>
    <row r="29" ht="14.25" spans="1:6">
      <c r="A29" s="53">
        <v>24</v>
      </c>
      <c r="B29" s="51" t="s">
        <v>32</v>
      </c>
      <c r="C29" s="52"/>
      <c r="D29" s="52">
        <f>'附件3-公交汇总'!D32</f>
        <v>25639</v>
      </c>
      <c r="E29" s="52"/>
      <c r="F29" s="52">
        <f t="shared" si="0"/>
        <v>25639</v>
      </c>
    </row>
    <row r="30" ht="14.25" spans="1:6">
      <c r="A30" s="51">
        <v>25</v>
      </c>
      <c r="B30" s="51" t="s">
        <v>33</v>
      </c>
      <c r="C30" s="52"/>
      <c r="D30" s="52"/>
      <c r="E30" s="52">
        <f>'附件4-购置补贴汇总'!F82</f>
        <v>93</v>
      </c>
      <c r="F30" s="52">
        <f t="shared" si="0"/>
        <v>93</v>
      </c>
    </row>
    <row r="31" ht="14.25" spans="1:6">
      <c r="A31" s="53">
        <v>26</v>
      </c>
      <c r="B31" s="51" t="s">
        <v>34</v>
      </c>
      <c r="C31" s="52">
        <f>'附件2-高效电机汇总'!H90</f>
        <v>1431</v>
      </c>
      <c r="D31" s="52">
        <f>'附件3-公交汇总'!D35</f>
        <v>69101</v>
      </c>
      <c r="E31" s="52">
        <f>'附件4-购置补贴汇总'!F84</f>
        <v>58509</v>
      </c>
      <c r="F31" s="52">
        <f t="shared" si="0"/>
        <v>129041</v>
      </c>
    </row>
    <row r="32" ht="14.25" spans="1:6">
      <c r="A32" s="51">
        <v>27</v>
      </c>
      <c r="B32" s="51" t="s">
        <v>35</v>
      </c>
      <c r="C32" s="52"/>
      <c r="D32" s="52">
        <f>'附件3-公交汇总'!D38</f>
        <v>28217</v>
      </c>
      <c r="E32" s="52"/>
      <c r="F32" s="52">
        <f t="shared" si="0"/>
        <v>28217</v>
      </c>
    </row>
  </sheetData>
  <mergeCells count="2">
    <mergeCell ref="A2:F2"/>
    <mergeCell ref="A5:B5"/>
  </mergeCells>
  <pageMargins left="0.7" right="0.7" top="0.75" bottom="0.75" header="0.3" footer="0.3"/>
  <pageSetup paperSize="9" scale="72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view="pageBreakPreview" zoomScale="85" zoomScaleNormal="100" zoomScaleSheetLayoutView="85" workbookViewId="0">
      <selection activeCell="L15" sqref="L15"/>
    </sheetView>
  </sheetViews>
  <sheetFormatPr defaultColWidth="9" defaultRowHeight="13.5" outlineLevelCol="7"/>
  <cols>
    <col min="1" max="1" width="6" customWidth="1"/>
    <col min="2" max="2" width="8.21666666666667" customWidth="1"/>
    <col min="3" max="3" width="6.66666666666667" customWidth="1"/>
    <col min="4" max="4" width="41.3333333333333" customWidth="1"/>
    <col min="5" max="5" width="23.2166666666667" customWidth="1"/>
    <col min="6" max="6" width="19.8833333333333" customWidth="1"/>
    <col min="7" max="7" width="15.1083333333333" customWidth="1"/>
    <col min="8" max="8" width="12.775" customWidth="1"/>
  </cols>
  <sheetData>
    <row r="1" spans="1:2">
      <c r="A1" s="33" t="s">
        <v>36</v>
      </c>
      <c r="B1" s="33"/>
    </row>
    <row r="2" ht="22.5" spans="1:8">
      <c r="A2" s="34" t="s">
        <v>37</v>
      </c>
      <c r="B2" s="34"/>
      <c r="C2" s="34"/>
      <c r="D2" s="34"/>
      <c r="E2" s="34"/>
      <c r="F2" s="34"/>
      <c r="G2" s="34"/>
      <c r="H2" s="34"/>
    </row>
    <row r="3" spans="1:8">
      <c r="A3" s="35"/>
      <c r="B3" s="35"/>
      <c r="C3" s="35"/>
      <c r="D3" s="2"/>
      <c r="E3" s="35"/>
      <c r="F3" s="35"/>
      <c r="G3" s="36" t="s">
        <v>2</v>
      </c>
      <c r="H3" s="36"/>
    </row>
    <row r="4" ht="28.5" spans="1:8">
      <c r="A4" s="37" t="s">
        <v>3</v>
      </c>
      <c r="B4" s="38" t="s">
        <v>4</v>
      </c>
      <c r="C4" s="37" t="s">
        <v>38</v>
      </c>
      <c r="D4" s="37" t="s">
        <v>39</v>
      </c>
      <c r="E4" s="37" t="s">
        <v>40</v>
      </c>
      <c r="F4" s="37" t="s">
        <v>41</v>
      </c>
      <c r="G4" s="37" t="s">
        <v>42</v>
      </c>
      <c r="H4" s="37" t="s">
        <v>43</v>
      </c>
    </row>
    <row r="5" ht="19.95" customHeight="1" spans="1:8">
      <c r="A5" s="37" t="s">
        <v>44</v>
      </c>
      <c r="B5" s="37"/>
      <c r="C5" s="37"/>
      <c r="D5" s="37"/>
      <c r="E5" s="37"/>
      <c r="F5" s="37"/>
      <c r="G5" s="37"/>
      <c r="H5" s="37">
        <f>SUM(H6:H95)/2</f>
        <v>59699</v>
      </c>
    </row>
    <row r="6" ht="19.95" customHeight="1" spans="1:8">
      <c r="A6" s="39">
        <v>1</v>
      </c>
      <c r="B6" s="39" t="s">
        <v>10</v>
      </c>
      <c r="C6" s="40" t="s">
        <v>45</v>
      </c>
      <c r="D6" s="40"/>
      <c r="E6" s="40"/>
      <c r="F6" s="40"/>
      <c r="G6" s="40"/>
      <c r="H6" s="40">
        <f>SUM(H7)</f>
        <v>982</v>
      </c>
    </row>
    <row r="7" ht="19.95" customHeight="1" spans="1:8">
      <c r="A7" s="39"/>
      <c r="B7" s="39"/>
      <c r="C7" s="39">
        <v>1</v>
      </c>
      <c r="D7" s="41" t="s">
        <v>46</v>
      </c>
      <c r="E7" s="39" t="s">
        <v>47</v>
      </c>
      <c r="F7" s="39">
        <v>98154.1</v>
      </c>
      <c r="G7" s="39">
        <v>981.541</v>
      </c>
      <c r="H7" s="39">
        <f>ROUND(G7,0)</f>
        <v>982</v>
      </c>
    </row>
    <row r="8" ht="19.95" customHeight="1" spans="1:8">
      <c r="A8" s="39">
        <v>2</v>
      </c>
      <c r="B8" s="39" t="s">
        <v>11</v>
      </c>
      <c r="C8" s="40" t="s">
        <v>45</v>
      </c>
      <c r="D8" s="40"/>
      <c r="E8" s="40"/>
      <c r="F8" s="40"/>
      <c r="G8" s="40"/>
      <c r="H8" s="42">
        <f>SUM(H9:H11)</f>
        <v>161</v>
      </c>
    </row>
    <row r="9" ht="19.95" customHeight="1" spans="1:8">
      <c r="A9" s="39"/>
      <c r="B9" s="39"/>
      <c r="C9" s="39">
        <v>1</v>
      </c>
      <c r="D9" s="41" t="s">
        <v>48</v>
      </c>
      <c r="E9" s="39" t="s">
        <v>49</v>
      </c>
      <c r="F9" s="39">
        <v>11752.7</v>
      </c>
      <c r="G9" s="39">
        <v>68.16566</v>
      </c>
      <c r="H9" s="43">
        <f>ROUND(SUM(G9:G10),0)</f>
        <v>130</v>
      </c>
    </row>
    <row r="10" ht="19.95" customHeight="1" spans="1:8">
      <c r="A10" s="39"/>
      <c r="B10" s="39"/>
      <c r="C10" s="39"/>
      <c r="D10" s="41"/>
      <c r="E10" s="39" t="s">
        <v>50</v>
      </c>
      <c r="F10" s="39">
        <v>19834</v>
      </c>
      <c r="G10" s="39">
        <v>61.4854</v>
      </c>
      <c r="H10" s="44"/>
    </row>
    <row r="11" ht="19.95" customHeight="1" spans="1:8">
      <c r="A11" s="39"/>
      <c r="B11" s="39"/>
      <c r="C11" s="39">
        <v>2</v>
      </c>
      <c r="D11" s="41" t="s">
        <v>51</v>
      </c>
      <c r="E11" s="39" t="s">
        <v>49</v>
      </c>
      <c r="F11" s="39">
        <v>3812.9</v>
      </c>
      <c r="G11" s="39">
        <v>22.11482</v>
      </c>
      <c r="H11" s="43">
        <f>ROUND(SUM(G11:G12),0)</f>
        <v>31</v>
      </c>
    </row>
    <row r="12" ht="19.95" customHeight="1" spans="1:8">
      <c r="A12" s="39"/>
      <c r="B12" s="39"/>
      <c r="C12" s="39"/>
      <c r="D12" s="41"/>
      <c r="E12" s="39" t="s">
        <v>50</v>
      </c>
      <c r="F12" s="39">
        <v>2782</v>
      </c>
      <c r="G12" s="39">
        <v>8.6242</v>
      </c>
      <c r="H12" s="44"/>
    </row>
    <row r="13" ht="19.95" customHeight="1" spans="1:8">
      <c r="A13" s="39">
        <v>3</v>
      </c>
      <c r="B13" s="39" t="s">
        <v>13</v>
      </c>
      <c r="C13" s="40" t="s">
        <v>45</v>
      </c>
      <c r="D13" s="40"/>
      <c r="E13" s="40"/>
      <c r="F13" s="40"/>
      <c r="G13" s="40"/>
      <c r="H13" s="42">
        <f>SUM(H14:H15)</f>
        <v>3170</v>
      </c>
    </row>
    <row r="14" ht="19.95" customHeight="1" spans="1:8">
      <c r="A14" s="39"/>
      <c r="B14" s="39"/>
      <c r="C14" s="39">
        <v>1</v>
      </c>
      <c r="D14" s="41" t="s">
        <v>52</v>
      </c>
      <c r="E14" s="39" t="s">
        <v>47</v>
      </c>
      <c r="F14" s="39">
        <v>316121.6</v>
      </c>
      <c r="G14" s="39">
        <v>3161.216</v>
      </c>
      <c r="H14" s="39">
        <f t="shared" ref="H14:H59" si="0">ROUND(G14,0)</f>
        <v>3161</v>
      </c>
    </row>
    <row r="15" ht="19.95" customHeight="1" spans="1:8">
      <c r="A15" s="39"/>
      <c r="B15" s="39"/>
      <c r="C15" s="39">
        <v>2</v>
      </c>
      <c r="D15" s="41" t="s">
        <v>53</v>
      </c>
      <c r="E15" s="39" t="s">
        <v>54</v>
      </c>
      <c r="F15" s="39">
        <v>3360</v>
      </c>
      <c r="G15" s="39">
        <v>8.736</v>
      </c>
      <c r="H15" s="39">
        <f t="shared" si="0"/>
        <v>9</v>
      </c>
    </row>
    <row r="16" ht="19.95" customHeight="1" spans="1:8">
      <c r="A16" s="39">
        <v>4</v>
      </c>
      <c r="B16" s="39" t="s">
        <v>15</v>
      </c>
      <c r="C16" s="40" t="s">
        <v>45</v>
      </c>
      <c r="D16" s="40"/>
      <c r="E16" s="40"/>
      <c r="F16" s="40"/>
      <c r="G16" s="40"/>
      <c r="H16" s="42">
        <f>SUM(H17:H21)</f>
        <v>616</v>
      </c>
    </row>
    <row r="17" ht="19.95" customHeight="1" spans="1:8">
      <c r="A17" s="39"/>
      <c r="B17" s="39"/>
      <c r="C17" s="39">
        <v>1</v>
      </c>
      <c r="D17" s="41" t="s">
        <v>55</v>
      </c>
      <c r="E17" s="39" t="s">
        <v>49</v>
      </c>
      <c r="F17" s="39">
        <v>522</v>
      </c>
      <c r="G17" s="39">
        <v>3.0276</v>
      </c>
      <c r="H17" s="43">
        <f>ROUND(SUM(G17:G18),0)</f>
        <v>11</v>
      </c>
    </row>
    <row r="18" ht="19.95" customHeight="1" spans="1:8">
      <c r="A18" s="39"/>
      <c r="B18" s="39"/>
      <c r="C18" s="39"/>
      <c r="D18" s="41"/>
      <c r="E18" s="39" t="s">
        <v>50</v>
      </c>
      <c r="F18" s="39">
        <v>2621.4</v>
      </c>
      <c r="G18" s="39">
        <v>8.12634</v>
      </c>
      <c r="H18" s="44"/>
    </row>
    <row r="19" ht="19.95" customHeight="1" spans="1:8">
      <c r="A19" s="39"/>
      <c r="B19" s="39"/>
      <c r="C19" s="39">
        <v>2</v>
      </c>
      <c r="D19" s="41" t="s">
        <v>56</v>
      </c>
      <c r="E19" s="39" t="s">
        <v>47</v>
      </c>
      <c r="F19" s="39">
        <v>21772</v>
      </c>
      <c r="G19" s="39">
        <v>217.72</v>
      </c>
      <c r="H19" s="39">
        <f t="shared" si="0"/>
        <v>218</v>
      </c>
    </row>
    <row r="20" ht="19.95" customHeight="1" spans="1:8">
      <c r="A20" s="39"/>
      <c r="B20" s="39"/>
      <c r="C20" s="39">
        <v>3</v>
      </c>
      <c r="D20" s="41" t="s">
        <v>57</v>
      </c>
      <c r="E20" s="39" t="s">
        <v>47</v>
      </c>
      <c r="F20" s="39">
        <v>38305.4</v>
      </c>
      <c r="G20" s="39">
        <v>383.054</v>
      </c>
      <c r="H20" s="39">
        <f t="shared" si="0"/>
        <v>383</v>
      </c>
    </row>
    <row r="21" ht="19.95" customHeight="1" spans="1:8">
      <c r="A21" s="39"/>
      <c r="B21" s="39"/>
      <c r="C21" s="39">
        <v>4</v>
      </c>
      <c r="D21" s="41" t="s">
        <v>58</v>
      </c>
      <c r="E21" s="39" t="s">
        <v>49</v>
      </c>
      <c r="F21" s="39">
        <v>0</v>
      </c>
      <c r="G21" s="39">
        <v>0</v>
      </c>
      <c r="H21" s="43">
        <f>ROUND(SUM(G21:G23),0)</f>
        <v>4</v>
      </c>
    </row>
    <row r="22" ht="19.95" customHeight="1" spans="1:8">
      <c r="A22" s="39"/>
      <c r="B22" s="39"/>
      <c r="C22" s="39"/>
      <c r="D22" s="41"/>
      <c r="E22" s="39" t="s">
        <v>50</v>
      </c>
      <c r="F22" s="39">
        <v>0</v>
      </c>
      <c r="G22" s="39">
        <v>0</v>
      </c>
      <c r="H22" s="45"/>
    </row>
    <row r="23" ht="19.95" customHeight="1" spans="1:8">
      <c r="A23" s="39"/>
      <c r="B23" s="39"/>
      <c r="C23" s="39"/>
      <c r="D23" s="41"/>
      <c r="E23" s="39" t="s">
        <v>54</v>
      </c>
      <c r="F23" s="39">
        <v>1435.9</v>
      </c>
      <c r="G23" s="39">
        <v>3.73334</v>
      </c>
      <c r="H23" s="44"/>
    </row>
    <row r="24" ht="19.95" customHeight="1" spans="1:8">
      <c r="A24" s="39">
        <v>5</v>
      </c>
      <c r="B24" s="39" t="s">
        <v>16</v>
      </c>
      <c r="C24" s="40" t="s">
        <v>45</v>
      </c>
      <c r="D24" s="40"/>
      <c r="E24" s="40"/>
      <c r="F24" s="40"/>
      <c r="G24" s="40"/>
      <c r="H24" s="42">
        <f>SUM(H25:H39)</f>
        <v>4450</v>
      </c>
    </row>
    <row r="25" ht="19.95" customHeight="1" spans="1:8">
      <c r="A25" s="39"/>
      <c r="B25" s="39"/>
      <c r="C25" s="39">
        <v>1</v>
      </c>
      <c r="D25" s="41" t="s">
        <v>59</v>
      </c>
      <c r="E25" s="39" t="s">
        <v>47</v>
      </c>
      <c r="F25" s="39">
        <v>37335.1</v>
      </c>
      <c r="G25" s="39">
        <v>373.351</v>
      </c>
      <c r="H25" s="39">
        <f t="shared" si="0"/>
        <v>373</v>
      </c>
    </row>
    <row r="26" ht="19.95" customHeight="1" spans="1:8">
      <c r="A26" s="39"/>
      <c r="B26" s="39"/>
      <c r="C26" s="39">
        <v>2</v>
      </c>
      <c r="D26" s="41" t="s">
        <v>60</v>
      </c>
      <c r="E26" s="39" t="s">
        <v>47</v>
      </c>
      <c r="F26" s="39">
        <v>74292.1</v>
      </c>
      <c r="G26" s="39">
        <v>742.921</v>
      </c>
      <c r="H26" s="39">
        <f t="shared" si="0"/>
        <v>743</v>
      </c>
    </row>
    <row r="27" ht="19.95" customHeight="1" spans="1:8">
      <c r="A27" s="39"/>
      <c r="B27" s="39"/>
      <c r="C27" s="39">
        <v>3</v>
      </c>
      <c r="D27" s="41" t="s">
        <v>61</v>
      </c>
      <c r="E27" s="39" t="s">
        <v>49</v>
      </c>
      <c r="F27" s="39">
        <v>22630</v>
      </c>
      <c r="G27" s="39">
        <v>131.254</v>
      </c>
      <c r="H27" s="43">
        <f>ROUND(SUM(G27:G29),0)</f>
        <v>616</v>
      </c>
    </row>
    <row r="28" ht="19.95" customHeight="1" spans="1:8">
      <c r="A28" s="39"/>
      <c r="B28" s="39"/>
      <c r="C28" s="39"/>
      <c r="D28" s="41"/>
      <c r="E28" s="39" t="s">
        <v>50</v>
      </c>
      <c r="F28" s="39">
        <v>111239.6</v>
      </c>
      <c r="G28" s="39">
        <v>344.84276</v>
      </c>
      <c r="H28" s="45"/>
    </row>
    <row r="29" ht="19.95" customHeight="1" spans="1:8">
      <c r="A29" s="39"/>
      <c r="B29" s="39"/>
      <c r="C29" s="39"/>
      <c r="D29" s="41"/>
      <c r="E29" s="39" t="s">
        <v>54</v>
      </c>
      <c r="F29" s="39">
        <v>53875</v>
      </c>
      <c r="G29" s="39">
        <v>140.075</v>
      </c>
      <c r="H29" s="44"/>
    </row>
    <row r="30" ht="19.95" customHeight="1" spans="1:8">
      <c r="A30" s="39"/>
      <c r="B30" s="39"/>
      <c r="C30" s="39">
        <v>4</v>
      </c>
      <c r="D30" s="41" t="s">
        <v>62</v>
      </c>
      <c r="E30" s="39" t="s">
        <v>47</v>
      </c>
      <c r="F30" s="39">
        <v>438</v>
      </c>
      <c r="G30" s="39">
        <v>4.38</v>
      </c>
      <c r="H30" s="39">
        <f t="shared" si="0"/>
        <v>4</v>
      </c>
    </row>
    <row r="31" ht="19.95" customHeight="1" spans="1:8">
      <c r="A31" s="39"/>
      <c r="B31" s="39"/>
      <c r="C31" s="39">
        <v>5</v>
      </c>
      <c r="D31" s="41" t="s">
        <v>63</v>
      </c>
      <c r="E31" s="39" t="s">
        <v>54</v>
      </c>
      <c r="F31" s="39">
        <v>15342.3</v>
      </c>
      <c r="G31" s="39">
        <v>39.88998</v>
      </c>
      <c r="H31" s="39">
        <f t="shared" si="0"/>
        <v>40</v>
      </c>
    </row>
    <row r="32" ht="19.95" customHeight="1" spans="1:8">
      <c r="A32" s="39"/>
      <c r="B32" s="39"/>
      <c r="C32" s="39">
        <v>6</v>
      </c>
      <c r="D32" s="41" t="s">
        <v>64</v>
      </c>
      <c r="E32" s="39" t="s">
        <v>49</v>
      </c>
      <c r="F32" s="39">
        <v>23195.8</v>
      </c>
      <c r="G32" s="39">
        <v>134.53564</v>
      </c>
      <c r="H32" s="43">
        <f>ROUND(SUM(G32:G34),0)</f>
        <v>567</v>
      </c>
    </row>
    <row r="33" ht="19.95" customHeight="1" spans="1:8">
      <c r="A33" s="39"/>
      <c r="B33" s="39"/>
      <c r="C33" s="39"/>
      <c r="D33" s="41"/>
      <c r="E33" s="39" t="s">
        <v>50</v>
      </c>
      <c r="F33" s="39">
        <v>97052</v>
      </c>
      <c r="G33" s="39">
        <v>300.8612</v>
      </c>
      <c r="H33" s="45"/>
    </row>
    <row r="34" ht="19.95" customHeight="1" spans="1:8">
      <c r="A34" s="39"/>
      <c r="B34" s="39"/>
      <c r="C34" s="39"/>
      <c r="D34" s="41"/>
      <c r="E34" s="39" t="s">
        <v>54</v>
      </c>
      <c r="F34" s="39">
        <v>50560</v>
      </c>
      <c r="G34" s="39">
        <v>131.456</v>
      </c>
      <c r="H34" s="44"/>
    </row>
    <row r="35" ht="19.95" customHeight="1" spans="1:8">
      <c r="A35" s="39"/>
      <c r="B35" s="39"/>
      <c r="C35" s="39">
        <v>7</v>
      </c>
      <c r="D35" s="41" t="s">
        <v>65</v>
      </c>
      <c r="E35" s="39" t="s">
        <v>47</v>
      </c>
      <c r="F35" s="39">
        <v>50277.3</v>
      </c>
      <c r="G35" s="39">
        <v>502.773</v>
      </c>
      <c r="H35" s="39">
        <f t="shared" si="0"/>
        <v>503</v>
      </c>
    </row>
    <row r="36" ht="19.95" customHeight="1" spans="1:8">
      <c r="A36" s="39"/>
      <c r="B36" s="39"/>
      <c r="C36" s="39">
        <v>8</v>
      </c>
      <c r="D36" s="41" t="s">
        <v>66</v>
      </c>
      <c r="E36" s="39" t="s">
        <v>49</v>
      </c>
      <c r="F36" s="39">
        <v>99707.3</v>
      </c>
      <c r="G36" s="39">
        <v>578.30234</v>
      </c>
      <c r="H36" s="43">
        <f>ROUND(SUM(G36:G38),0)</f>
        <v>954</v>
      </c>
    </row>
    <row r="37" ht="19.95" customHeight="1" spans="1:8">
      <c r="A37" s="39"/>
      <c r="B37" s="39"/>
      <c r="C37" s="39"/>
      <c r="D37" s="41"/>
      <c r="E37" s="39" t="s">
        <v>50</v>
      </c>
      <c r="F37" s="39">
        <v>73515</v>
      </c>
      <c r="G37" s="39">
        <v>227.8965</v>
      </c>
      <c r="H37" s="45"/>
    </row>
    <row r="38" ht="19.95" customHeight="1" spans="1:8">
      <c r="A38" s="39"/>
      <c r="B38" s="39"/>
      <c r="C38" s="39"/>
      <c r="D38" s="41"/>
      <c r="E38" s="39" t="s">
        <v>47</v>
      </c>
      <c r="F38" s="39">
        <v>14736</v>
      </c>
      <c r="G38" s="39">
        <v>147.36</v>
      </c>
      <c r="H38" s="44"/>
    </row>
    <row r="39" ht="19.95" customHeight="1" spans="1:8">
      <c r="A39" s="39"/>
      <c r="B39" s="39"/>
      <c r="C39" s="39">
        <v>9</v>
      </c>
      <c r="D39" s="41" t="s">
        <v>67</v>
      </c>
      <c r="E39" s="39" t="s">
        <v>47</v>
      </c>
      <c r="F39" s="39">
        <v>65032.2</v>
      </c>
      <c r="G39" s="39">
        <v>650.322</v>
      </c>
      <c r="H39" s="39">
        <f t="shared" si="0"/>
        <v>650</v>
      </c>
    </row>
    <row r="40" ht="19.95" customHeight="1" spans="1:8">
      <c r="A40" s="39">
        <v>6</v>
      </c>
      <c r="B40" s="39" t="s">
        <v>17</v>
      </c>
      <c r="C40" s="40" t="s">
        <v>45</v>
      </c>
      <c r="D40" s="40"/>
      <c r="E40" s="40"/>
      <c r="F40" s="40"/>
      <c r="G40" s="40"/>
      <c r="H40" s="42">
        <f>SUM(H41:H53)</f>
        <v>12634</v>
      </c>
    </row>
    <row r="41" ht="19.95" customHeight="1" spans="1:8">
      <c r="A41" s="39"/>
      <c r="B41" s="39"/>
      <c r="C41" s="39">
        <v>1</v>
      </c>
      <c r="D41" s="41" t="s">
        <v>68</v>
      </c>
      <c r="E41" s="39" t="s">
        <v>47</v>
      </c>
      <c r="F41" s="39">
        <v>12652.8</v>
      </c>
      <c r="G41" s="39">
        <v>126.528</v>
      </c>
      <c r="H41" s="39">
        <f t="shared" si="0"/>
        <v>127</v>
      </c>
    </row>
    <row r="42" ht="40.05" customHeight="1" spans="1:8">
      <c r="A42" s="39"/>
      <c r="B42" s="39"/>
      <c r="C42" s="39">
        <v>2</v>
      </c>
      <c r="D42" s="41" t="s">
        <v>69</v>
      </c>
      <c r="E42" s="39" t="s">
        <v>47</v>
      </c>
      <c r="F42" s="39">
        <v>10926.4</v>
      </c>
      <c r="G42" s="39">
        <v>109.264</v>
      </c>
      <c r="H42" s="39">
        <f t="shared" si="0"/>
        <v>109</v>
      </c>
    </row>
    <row r="43" ht="40.05" customHeight="1" spans="1:8">
      <c r="A43" s="39"/>
      <c r="B43" s="39"/>
      <c r="C43" s="39">
        <v>3</v>
      </c>
      <c r="D43" s="41" t="s">
        <v>70</v>
      </c>
      <c r="E43" s="39" t="s">
        <v>47</v>
      </c>
      <c r="F43" s="39">
        <v>247538.7</v>
      </c>
      <c r="G43" s="39">
        <v>2475.387</v>
      </c>
      <c r="H43" s="39">
        <f t="shared" si="0"/>
        <v>2475</v>
      </c>
    </row>
    <row r="44" ht="19.95" customHeight="1" spans="1:8">
      <c r="A44" s="39"/>
      <c r="B44" s="39"/>
      <c r="C44" s="39">
        <v>4</v>
      </c>
      <c r="D44" s="41" t="s">
        <v>71</v>
      </c>
      <c r="E44" s="39" t="s">
        <v>49</v>
      </c>
      <c r="F44" s="39">
        <v>9557.4</v>
      </c>
      <c r="G44" s="39">
        <v>55.43292</v>
      </c>
      <c r="H44" s="43">
        <f>ROUND(SUM(G44:G45),0)</f>
        <v>150</v>
      </c>
    </row>
    <row r="45" ht="19.95" customHeight="1" spans="1:8">
      <c r="A45" s="39"/>
      <c r="B45" s="39"/>
      <c r="C45" s="39"/>
      <c r="D45" s="41"/>
      <c r="E45" s="39" t="s">
        <v>50</v>
      </c>
      <c r="F45" s="39">
        <v>30541</v>
      </c>
      <c r="G45" s="39">
        <v>94.6771</v>
      </c>
      <c r="H45" s="44"/>
    </row>
    <row r="46" ht="19.95" customHeight="1" spans="1:8">
      <c r="A46" s="39"/>
      <c r="B46" s="39"/>
      <c r="C46" s="39">
        <v>5</v>
      </c>
      <c r="D46" s="41" t="s">
        <v>72</v>
      </c>
      <c r="E46" s="39" t="s">
        <v>47</v>
      </c>
      <c r="F46" s="39">
        <v>76064</v>
      </c>
      <c r="G46" s="39">
        <v>760.64</v>
      </c>
      <c r="H46" s="39">
        <f t="shared" si="0"/>
        <v>761</v>
      </c>
    </row>
    <row r="47" ht="19.95" customHeight="1" spans="1:8">
      <c r="A47" s="39"/>
      <c r="B47" s="39"/>
      <c r="C47" s="39">
        <v>6</v>
      </c>
      <c r="D47" s="41" t="s">
        <v>73</v>
      </c>
      <c r="E47" s="39" t="s">
        <v>47</v>
      </c>
      <c r="F47" s="39">
        <v>41507</v>
      </c>
      <c r="G47" s="39">
        <v>415.07</v>
      </c>
      <c r="H47" s="39">
        <f t="shared" si="0"/>
        <v>415</v>
      </c>
    </row>
    <row r="48" ht="40.05" customHeight="1" spans="1:8">
      <c r="A48" s="39"/>
      <c r="B48" s="39"/>
      <c r="C48" s="39">
        <v>7</v>
      </c>
      <c r="D48" s="41" t="s">
        <v>74</v>
      </c>
      <c r="E48" s="39" t="s">
        <v>47</v>
      </c>
      <c r="F48" s="39">
        <v>121151.2</v>
      </c>
      <c r="G48" s="39">
        <v>1211.512</v>
      </c>
      <c r="H48" s="39">
        <f t="shared" si="0"/>
        <v>1212</v>
      </c>
    </row>
    <row r="49" ht="19.95" customHeight="1" spans="1:8">
      <c r="A49" s="39"/>
      <c r="B49" s="39"/>
      <c r="C49" s="39">
        <v>8</v>
      </c>
      <c r="D49" s="41" t="s">
        <v>75</v>
      </c>
      <c r="E49" s="39" t="s">
        <v>47</v>
      </c>
      <c r="F49" s="39">
        <v>28326</v>
      </c>
      <c r="G49" s="39">
        <v>283.26</v>
      </c>
      <c r="H49" s="39">
        <f t="shared" si="0"/>
        <v>283</v>
      </c>
    </row>
    <row r="50" ht="19.95" customHeight="1" spans="1:8">
      <c r="A50" s="39"/>
      <c r="B50" s="39"/>
      <c r="C50" s="39">
        <v>9</v>
      </c>
      <c r="D50" s="41" t="s">
        <v>76</v>
      </c>
      <c r="E50" s="39" t="s">
        <v>49</v>
      </c>
      <c r="F50" s="39">
        <v>27449.45</v>
      </c>
      <c r="G50" s="39">
        <v>159.20681</v>
      </c>
      <c r="H50" s="43">
        <f>ROUND(SUM(G50:G51),0)</f>
        <v>284</v>
      </c>
    </row>
    <row r="51" ht="19.95" customHeight="1" spans="1:8">
      <c r="A51" s="39"/>
      <c r="B51" s="39"/>
      <c r="C51" s="39"/>
      <c r="D51" s="41"/>
      <c r="E51" s="39" t="s">
        <v>50</v>
      </c>
      <c r="F51" s="39">
        <v>40382</v>
      </c>
      <c r="G51" s="39">
        <v>125.1842</v>
      </c>
      <c r="H51" s="44"/>
    </row>
    <row r="52" ht="19.95" customHeight="1" spans="1:8">
      <c r="A52" s="39"/>
      <c r="B52" s="39"/>
      <c r="C52" s="39">
        <v>10</v>
      </c>
      <c r="D52" s="41" t="s">
        <v>77</v>
      </c>
      <c r="E52" s="39" t="s">
        <v>47</v>
      </c>
      <c r="F52" s="39">
        <v>673969.9</v>
      </c>
      <c r="G52" s="39">
        <v>6739.699</v>
      </c>
      <c r="H52" s="39">
        <f t="shared" si="0"/>
        <v>6740</v>
      </c>
    </row>
    <row r="53" ht="19.95" customHeight="1" spans="1:8">
      <c r="A53" s="39"/>
      <c r="B53" s="39"/>
      <c r="C53" s="39">
        <v>11</v>
      </c>
      <c r="D53" s="41" t="s">
        <v>78</v>
      </c>
      <c r="E53" s="39" t="s">
        <v>47</v>
      </c>
      <c r="F53" s="39">
        <v>7814</v>
      </c>
      <c r="G53" s="39">
        <v>78.14</v>
      </c>
      <c r="H53" s="39">
        <f t="shared" si="0"/>
        <v>78</v>
      </c>
    </row>
    <row r="54" ht="19.95" customHeight="1" spans="1:8">
      <c r="A54" s="39">
        <v>7</v>
      </c>
      <c r="B54" s="39" t="s">
        <v>18</v>
      </c>
      <c r="C54" s="40" t="s">
        <v>45</v>
      </c>
      <c r="D54" s="40"/>
      <c r="E54" s="40"/>
      <c r="F54" s="40"/>
      <c r="G54" s="40"/>
      <c r="H54" s="42">
        <f>SUM(H55:H57)</f>
        <v>7880</v>
      </c>
    </row>
    <row r="55" ht="19.95" customHeight="1" spans="1:8">
      <c r="A55" s="39"/>
      <c r="B55" s="39"/>
      <c r="C55" s="39">
        <v>1</v>
      </c>
      <c r="D55" s="41" t="s">
        <v>79</v>
      </c>
      <c r="E55" s="39" t="s">
        <v>47</v>
      </c>
      <c r="F55" s="39">
        <v>569954.6</v>
      </c>
      <c r="G55" s="39">
        <v>5699.546</v>
      </c>
      <c r="H55" s="39">
        <f t="shared" si="0"/>
        <v>5700</v>
      </c>
    </row>
    <row r="56" ht="19.95" customHeight="1" spans="1:8">
      <c r="A56" s="39"/>
      <c r="B56" s="39"/>
      <c r="C56" s="39">
        <v>2</v>
      </c>
      <c r="D56" s="41" t="s">
        <v>80</v>
      </c>
      <c r="E56" s="39" t="s">
        <v>47</v>
      </c>
      <c r="F56" s="39">
        <v>113480.2</v>
      </c>
      <c r="G56" s="39">
        <v>1134.802</v>
      </c>
      <c r="H56" s="39">
        <f t="shared" si="0"/>
        <v>1135</v>
      </c>
    </row>
    <row r="57" ht="19.95" customHeight="1" spans="1:8">
      <c r="A57" s="39"/>
      <c r="B57" s="39"/>
      <c r="C57" s="39">
        <v>3</v>
      </c>
      <c r="D57" s="41" t="s">
        <v>81</v>
      </c>
      <c r="E57" s="39" t="s">
        <v>47</v>
      </c>
      <c r="F57" s="39">
        <v>104459.8</v>
      </c>
      <c r="G57" s="39">
        <v>1044.598</v>
      </c>
      <c r="H57" s="39">
        <f t="shared" si="0"/>
        <v>1045</v>
      </c>
    </row>
    <row r="58" ht="19.95" customHeight="1" spans="1:8">
      <c r="A58" s="39">
        <v>8</v>
      </c>
      <c r="B58" s="39" t="s">
        <v>19</v>
      </c>
      <c r="C58" s="40" t="s">
        <v>45</v>
      </c>
      <c r="D58" s="40"/>
      <c r="E58" s="40"/>
      <c r="F58" s="40"/>
      <c r="G58" s="40"/>
      <c r="H58" s="42">
        <f>SUM(H59:H63)</f>
        <v>24140</v>
      </c>
    </row>
    <row r="59" ht="19.95" customHeight="1" spans="1:8">
      <c r="A59" s="39"/>
      <c r="B59" s="39"/>
      <c r="C59" s="39">
        <v>1</v>
      </c>
      <c r="D59" s="41" t="s">
        <v>82</v>
      </c>
      <c r="E59" s="39" t="s">
        <v>47</v>
      </c>
      <c r="F59" s="39">
        <v>54942</v>
      </c>
      <c r="G59" s="39">
        <v>549.42</v>
      </c>
      <c r="H59" s="39">
        <f t="shared" si="0"/>
        <v>549</v>
      </c>
    </row>
    <row r="60" ht="19.95" customHeight="1" spans="1:8">
      <c r="A60" s="39"/>
      <c r="B60" s="39"/>
      <c r="C60" s="39">
        <v>2</v>
      </c>
      <c r="D60" s="41" t="s">
        <v>83</v>
      </c>
      <c r="E60" s="39" t="s">
        <v>49</v>
      </c>
      <c r="F60" s="39">
        <v>1422591</v>
      </c>
      <c r="G60" s="39">
        <v>8251.0278</v>
      </c>
      <c r="H60" s="43">
        <f>ROUND(SUM(G60:G62),0)</f>
        <v>19271</v>
      </c>
    </row>
    <row r="61" ht="19.95" customHeight="1" spans="1:8">
      <c r="A61" s="39"/>
      <c r="B61" s="39"/>
      <c r="C61" s="39"/>
      <c r="D61" s="41"/>
      <c r="E61" s="39" t="s">
        <v>50</v>
      </c>
      <c r="F61" s="39">
        <v>3534134.4</v>
      </c>
      <c r="G61" s="39">
        <v>10955.81664</v>
      </c>
      <c r="H61" s="45"/>
    </row>
    <row r="62" ht="19.95" customHeight="1" spans="1:8">
      <c r="A62" s="39"/>
      <c r="B62" s="39"/>
      <c r="C62" s="39"/>
      <c r="D62" s="41"/>
      <c r="E62" s="39" t="s">
        <v>54</v>
      </c>
      <c r="F62" s="39">
        <v>24595</v>
      </c>
      <c r="G62" s="39">
        <v>63.947</v>
      </c>
      <c r="H62" s="44"/>
    </row>
    <row r="63" ht="19.95" customHeight="1" spans="1:8">
      <c r="A63" s="39"/>
      <c r="B63" s="39"/>
      <c r="C63" s="39">
        <v>3</v>
      </c>
      <c r="D63" s="41" t="s">
        <v>84</v>
      </c>
      <c r="E63" s="39" t="s">
        <v>49</v>
      </c>
      <c r="F63" s="39">
        <v>336251.1</v>
      </c>
      <c r="G63" s="39">
        <v>1950.25638</v>
      </c>
      <c r="H63" s="43">
        <f>ROUND(SUM(G63:G65),0)</f>
        <v>4320</v>
      </c>
    </row>
    <row r="64" ht="19.95" customHeight="1" spans="1:8">
      <c r="A64" s="39"/>
      <c r="B64" s="39"/>
      <c r="C64" s="39"/>
      <c r="D64" s="41"/>
      <c r="E64" s="39" t="s">
        <v>50</v>
      </c>
      <c r="F64" s="39">
        <v>757651</v>
      </c>
      <c r="G64" s="39">
        <v>2348.7181</v>
      </c>
      <c r="H64" s="45"/>
    </row>
    <row r="65" ht="19.95" customHeight="1" spans="1:8">
      <c r="A65" s="39"/>
      <c r="B65" s="39"/>
      <c r="C65" s="39"/>
      <c r="D65" s="41"/>
      <c r="E65" s="39" t="s">
        <v>54</v>
      </c>
      <c r="F65" s="39">
        <v>7920</v>
      </c>
      <c r="G65" s="39">
        <v>20.592</v>
      </c>
      <c r="H65" s="44"/>
    </row>
    <row r="66" ht="19.95" customHeight="1" spans="1:8">
      <c r="A66" s="39">
        <v>9</v>
      </c>
      <c r="B66" s="39" t="s">
        <v>20</v>
      </c>
      <c r="C66" s="40" t="s">
        <v>45</v>
      </c>
      <c r="D66" s="40"/>
      <c r="E66" s="40"/>
      <c r="F66" s="40"/>
      <c r="G66" s="40"/>
      <c r="H66" s="42">
        <f>SUM(H67)</f>
        <v>128</v>
      </c>
    </row>
    <row r="67" ht="19.95" customHeight="1" spans="1:8">
      <c r="A67" s="39"/>
      <c r="B67" s="39"/>
      <c r="C67" s="39">
        <v>1</v>
      </c>
      <c r="D67" s="41" t="s">
        <v>85</v>
      </c>
      <c r="E67" s="39" t="s">
        <v>49</v>
      </c>
      <c r="F67" s="39">
        <v>13799.2</v>
      </c>
      <c r="G67" s="39">
        <v>80.03536</v>
      </c>
      <c r="H67" s="43">
        <f>ROUND(SUM(G67:G68),0)</f>
        <v>128</v>
      </c>
    </row>
    <row r="68" ht="19.95" customHeight="1" spans="1:8">
      <c r="A68" s="39"/>
      <c r="B68" s="39"/>
      <c r="C68" s="39"/>
      <c r="D68" s="41"/>
      <c r="E68" s="39" t="s">
        <v>50</v>
      </c>
      <c r="F68" s="39">
        <v>15519</v>
      </c>
      <c r="G68" s="39">
        <v>48.1089</v>
      </c>
      <c r="H68" s="44"/>
    </row>
    <row r="69" ht="19.95" customHeight="1" spans="1:8">
      <c r="A69" s="39">
        <v>10</v>
      </c>
      <c r="B69" s="39" t="s">
        <v>22</v>
      </c>
      <c r="C69" s="40" t="s">
        <v>45</v>
      </c>
      <c r="D69" s="40"/>
      <c r="E69" s="40"/>
      <c r="F69" s="40"/>
      <c r="G69" s="40"/>
      <c r="H69" s="42">
        <f>SUM(H70)</f>
        <v>620</v>
      </c>
    </row>
    <row r="70" ht="19.95" customHeight="1" spans="1:8">
      <c r="A70" s="39"/>
      <c r="B70" s="39"/>
      <c r="C70" s="39">
        <v>1</v>
      </c>
      <c r="D70" s="41" t="s">
        <v>86</v>
      </c>
      <c r="E70" s="39" t="s">
        <v>54</v>
      </c>
      <c r="F70" s="39">
        <v>221262.1</v>
      </c>
      <c r="G70" s="39">
        <v>575.28146</v>
      </c>
      <c r="H70" s="43">
        <f>ROUND(SUM(G70:G71),0)</f>
        <v>620</v>
      </c>
    </row>
    <row r="71" ht="19.95" customHeight="1" spans="1:8">
      <c r="A71" s="39"/>
      <c r="B71" s="39"/>
      <c r="C71" s="39"/>
      <c r="D71" s="41"/>
      <c r="E71" s="39" t="s">
        <v>47</v>
      </c>
      <c r="F71" s="39">
        <v>4486.9</v>
      </c>
      <c r="G71" s="39">
        <v>44.869</v>
      </c>
      <c r="H71" s="44"/>
    </row>
    <row r="72" ht="19.95" customHeight="1" spans="1:8">
      <c r="A72" s="39">
        <v>11</v>
      </c>
      <c r="B72" s="39" t="s">
        <v>23</v>
      </c>
      <c r="C72" s="40" t="s">
        <v>45</v>
      </c>
      <c r="D72" s="40"/>
      <c r="E72" s="40"/>
      <c r="F72" s="40"/>
      <c r="G72" s="40"/>
      <c r="H72" s="42">
        <f>SUM(H73)</f>
        <v>79</v>
      </c>
    </row>
    <row r="73" ht="19.95" customHeight="1" spans="1:8">
      <c r="A73" s="39"/>
      <c r="B73" s="39"/>
      <c r="C73" s="39">
        <v>1</v>
      </c>
      <c r="D73" s="41" t="s">
        <v>87</v>
      </c>
      <c r="E73" s="39" t="s">
        <v>49</v>
      </c>
      <c r="F73" s="39">
        <v>2602.5</v>
      </c>
      <c r="G73" s="39">
        <v>15.0945</v>
      </c>
      <c r="H73" s="43">
        <f>ROUND(SUM(G73:G75),0)</f>
        <v>79</v>
      </c>
    </row>
    <row r="74" ht="19.95" customHeight="1" spans="1:8">
      <c r="A74" s="39"/>
      <c r="B74" s="39"/>
      <c r="C74" s="39"/>
      <c r="D74" s="41"/>
      <c r="E74" s="39" t="s">
        <v>50</v>
      </c>
      <c r="F74" s="39">
        <v>11615</v>
      </c>
      <c r="G74" s="39">
        <v>36.0065</v>
      </c>
      <c r="H74" s="45"/>
    </row>
    <row r="75" ht="19.95" customHeight="1" spans="1:8">
      <c r="A75" s="39"/>
      <c r="B75" s="39"/>
      <c r="C75" s="39"/>
      <c r="D75" s="41"/>
      <c r="E75" s="39" t="s">
        <v>54</v>
      </c>
      <c r="F75" s="39">
        <v>10700</v>
      </c>
      <c r="G75" s="39">
        <v>27.82</v>
      </c>
      <c r="H75" s="44"/>
    </row>
    <row r="76" ht="19.95" customHeight="1" spans="1:8">
      <c r="A76" s="39">
        <v>12</v>
      </c>
      <c r="B76" s="39" t="s">
        <v>24</v>
      </c>
      <c r="C76" s="40" t="s">
        <v>45</v>
      </c>
      <c r="D76" s="40"/>
      <c r="E76" s="40"/>
      <c r="F76" s="40"/>
      <c r="G76" s="40"/>
      <c r="H76" s="42">
        <f>SUM(H77:H81)</f>
        <v>566</v>
      </c>
    </row>
    <row r="77" ht="19.95" customHeight="1" spans="1:8">
      <c r="A77" s="39"/>
      <c r="B77" s="39"/>
      <c r="C77" s="39">
        <v>1</v>
      </c>
      <c r="D77" s="41" t="s">
        <v>88</v>
      </c>
      <c r="E77" s="39" t="s">
        <v>49</v>
      </c>
      <c r="F77" s="39">
        <v>23395.1</v>
      </c>
      <c r="G77" s="39">
        <v>135.69158</v>
      </c>
      <c r="H77" s="43">
        <f>ROUND(SUM(G77:G78),0)</f>
        <v>295</v>
      </c>
    </row>
    <row r="78" ht="19.95" customHeight="1" spans="1:8">
      <c r="A78" s="39"/>
      <c r="B78" s="39"/>
      <c r="C78" s="39"/>
      <c r="D78" s="41"/>
      <c r="E78" s="39" t="s">
        <v>50</v>
      </c>
      <c r="F78" s="39">
        <v>51425.3</v>
      </c>
      <c r="G78" s="39">
        <v>159.41843</v>
      </c>
      <c r="H78" s="44"/>
    </row>
    <row r="79" ht="19.8" customHeight="1" spans="1:8">
      <c r="A79" s="39"/>
      <c r="B79" s="39"/>
      <c r="C79" s="39">
        <v>2</v>
      </c>
      <c r="D79" s="41" t="s">
        <v>89</v>
      </c>
      <c r="E79" s="39" t="s">
        <v>49</v>
      </c>
      <c r="F79" s="39">
        <v>2296.25</v>
      </c>
      <c r="G79" s="39">
        <v>13.31825</v>
      </c>
      <c r="H79" s="43">
        <f>ROUND(SUM(G79:G80),0)</f>
        <v>74</v>
      </c>
    </row>
    <row r="80" ht="19.95" customHeight="1" spans="1:8">
      <c r="A80" s="39"/>
      <c r="B80" s="39"/>
      <c r="C80" s="39"/>
      <c r="D80" s="41"/>
      <c r="E80" s="39" t="s">
        <v>50</v>
      </c>
      <c r="F80" s="39">
        <v>19673</v>
      </c>
      <c r="G80" s="39">
        <v>60.9863</v>
      </c>
      <c r="H80" s="44"/>
    </row>
    <row r="81" ht="19.95" customHeight="1" spans="1:8">
      <c r="A81" s="39"/>
      <c r="B81" s="39"/>
      <c r="C81" s="39">
        <v>3</v>
      </c>
      <c r="D81" s="41" t="s">
        <v>90</v>
      </c>
      <c r="E81" s="39" t="s">
        <v>49</v>
      </c>
      <c r="F81" s="39">
        <v>24864.5</v>
      </c>
      <c r="G81" s="39">
        <v>144.2141</v>
      </c>
      <c r="H81" s="43">
        <f>ROUND(SUM(G81:G82),0)</f>
        <v>197</v>
      </c>
    </row>
    <row r="82" ht="19.95" customHeight="1" spans="1:8">
      <c r="A82" s="39"/>
      <c r="B82" s="39"/>
      <c r="C82" s="39"/>
      <c r="D82" s="41"/>
      <c r="E82" s="39" t="s">
        <v>50</v>
      </c>
      <c r="F82" s="39">
        <v>17127.5</v>
      </c>
      <c r="G82" s="39">
        <v>53.09525</v>
      </c>
      <c r="H82" s="44"/>
    </row>
    <row r="83" ht="19.95" customHeight="1" spans="1:8">
      <c r="A83" s="39">
        <v>13</v>
      </c>
      <c r="B83" s="39" t="s">
        <v>26</v>
      </c>
      <c r="C83" s="40" t="s">
        <v>45</v>
      </c>
      <c r="D83" s="40"/>
      <c r="E83" s="40"/>
      <c r="F83" s="40"/>
      <c r="G83" s="40"/>
      <c r="H83" s="42">
        <f>SUM(H84)</f>
        <v>100</v>
      </c>
    </row>
    <row r="84" ht="19.95" customHeight="1" spans="1:8">
      <c r="A84" s="39"/>
      <c r="B84" s="39"/>
      <c r="C84" s="39">
        <v>1</v>
      </c>
      <c r="D84" s="41" t="s">
        <v>91</v>
      </c>
      <c r="E84" s="39" t="s">
        <v>49</v>
      </c>
      <c r="F84" s="39">
        <v>0</v>
      </c>
      <c r="G84" s="39">
        <v>0</v>
      </c>
      <c r="H84" s="43">
        <f>ROUND(SUM(G84:G85),0)</f>
        <v>100</v>
      </c>
    </row>
    <row r="85" ht="19.95" customHeight="1" spans="1:8">
      <c r="A85" s="39"/>
      <c r="B85" s="39"/>
      <c r="C85" s="39"/>
      <c r="D85" s="41"/>
      <c r="E85" s="39" t="s">
        <v>50</v>
      </c>
      <c r="F85" s="39">
        <v>32241.2</v>
      </c>
      <c r="G85" s="39">
        <v>99.94772</v>
      </c>
      <c r="H85" s="44"/>
    </row>
    <row r="86" ht="19.95" customHeight="1" spans="1:8">
      <c r="A86" s="39">
        <v>14</v>
      </c>
      <c r="B86" s="39" t="s">
        <v>27</v>
      </c>
      <c r="C86" s="40" t="s">
        <v>45</v>
      </c>
      <c r="D86" s="40"/>
      <c r="E86" s="40"/>
      <c r="F86" s="40"/>
      <c r="G86" s="40"/>
      <c r="H86" s="42">
        <f>SUM(H87:H88)</f>
        <v>2742</v>
      </c>
    </row>
    <row r="87" ht="40.05" customHeight="1" spans="1:8">
      <c r="A87" s="39"/>
      <c r="B87" s="39"/>
      <c r="C87" s="39">
        <v>1</v>
      </c>
      <c r="D87" s="41" t="s">
        <v>92</v>
      </c>
      <c r="E87" s="39" t="s">
        <v>47</v>
      </c>
      <c r="F87" s="39">
        <v>173196.1</v>
      </c>
      <c r="G87" s="39">
        <v>1731.961</v>
      </c>
      <c r="H87" s="39">
        <f>ROUND(G87,0)</f>
        <v>1732</v>
      </c>
    </row>
    <row r="88" ht="19.95" customHeight="1" spans="1:8">
      <c r="A88" s="39"/>
      <c r="B88" s="39"/>
      <c r="C88" s="39">
        <v>2</v>
      </c>
      <c r="D88" s="41" t="s">
        <v>93</v>
      </c>
      <c r="E88" s="39" t="s">
        <v>49</v>
      </c>
      <c r="F88" s="39">
        <v>55074.6</v>
      </c>
      <c r="G88" s="39">
        <v>319.43268</v>
      </c>
      <c r="H88" s="43">
        <f>ROUND(SUM(G88:G89),0)</f>
        <v>1010</v>
      </c>
    </row>
    <row r="89" ht="19.95" customHeight="1" spans="1:8">
      <c r="A89" s="39"/>
      <c r="B89" s="39"/>
      <c r="C89" s="39"/>
      <c r="D89" s="41"/>
      <c r="E89" s="39" t="s">
        <v>50</v>
      </c>
      <c r="F89" s="39">
        <v>222876.9</v>
      </c>
      <c r="G89" s="39">
        <v>690.91839</v>
      </c>
      <c r="H89" s="44"/>
    </row>
    <row r="90" ht="19.95" customHeight="1" spans="1:8">
      <c r="A90" s="39">
        <v>15</v>
      </c>
      <c r="B90" s="39" t="s">
        <v>34</v>
      </c>
      <c r="C90" s="40" t="s">
        <v>45</v>
      </c>
      <c r="D90" s="40"/>
      <c r="E90" s="40"/>
      <c r="F90" s="40"/>
      <c r="G90" s="40"/>
      <c r="H90" s="42">
        <f>SUM(H91:H95)</f>
        <v>1431</v>
      </c>
    </row>
    <row r="91" ht="19.95" customHeight="1" spans="1:8">
      <c r="A91" s="39"/>
      <c r="B91" s="39"/>
      <c r="C91" s="39">
        <v>1</v>
      </c>
      <c r="D91" s="41" t="s">
        <v>94</v>
      </c>
      <c r="E91" s="39" t="s">
        <v>49</v>
      </c>
      <c r="F91" s="39">
        <v>18338.5</v>
      </c>
      <c r="G91" s="39">
        <v>106.3633</v>
      </c>
      <c r="H91" s="43">
        <f>ROUND(SUM(G91:G93),0)</f>
        <v>453</v>
      </c>
    </row>
    <row r="92" ht="19.95" customHeight="1" spans="1:8">
      <c r="A92" s="39"/>
      <c r="B92" s="39"/>
      <c r="C92" s="39"/>
      <c r="D92" s="41"/>
      <c r="E92" s="39" t="s">
        <v>50</v>
      </c>
      <c r="F92" s="39">
        <v>89740</v>
      </c>
      <c r="G92" s="39">
        <v>278.194</v>
      </c>
      <c r="H92" s="45"/>
    </row>
    <row r="93" ht="19.95" customHeight="1" spans="1:8">
      <c r="A93" s="39"/>
      <c r="B93" s="39"/>
      <c r="C93" s="39"/>
      <c r="D93" s="41"/>
      <c r="E93" s="39" t="s">
        <v>54</v>
      </c>
      <c r="F93" s="39">
        <v>26460</v>
      </c>
      <c r="G93" s="39">
        <v>68.796</v>
      </c>
      <c r="H93" s="44"/>
    </row>
    <row r="94" ht="19.95" customHeight="1" spans="1:8">
      <c r="A94" s="39"/>
      <c r="B94" s="39"/>
      <c r="C94" s="39">
        <v>2</v>
      </c>
      <c r="D94" s="41" t="s">
        <v>95</v>
      </c>
      <c r="E94" s="39" t="s">
        <v>47</v>
      </c>
      <c r="F94" s="39">
        <v>21306.9</v>
      </c>
      <c r="G94" s="39">
        <v>213.069</v>
      </c>
      <c r="H94" s="39">
        <f t="shared" ref="H94:H95" si="1">ROUND(G94,0)</f>
        <v>213</v>
      </c>
    </row>
    <row r="95" ht="19.95" customHeight="1" spans="1:8">
      <c r="A95" s="39"/>
      <c r="B95" s="39"/>
      <c r="C95" s="39">
        <v>3</v>
      </c>
      <c r="D95" s="41" t="s">
        <v>96</v>
      </c>
      <c r="E95" s="39" t="s">
        <v>47</v>
      </c>
      <c r="F95" s="39">
        <v>76454.3</v>
      </c>
      <c r="G95" s="39">
        <v>764.543</v>
      </c>
      <c r="H95" s="39">
        <f t="shared" si="1"/>
        <v>765</v>
      </c>
    </row>
  </sheetData>
  <mergeCells count="109">
    <mergeCell ref="A1:B1"/>
    <mergeCell ref="A2:H2"/>
    <mergeCell ref="G3:H3"/>
    <mergeCell ref="A5:G5"/>
    <mergeCell ref="C6:G6"/>
    <mergeCell ref="C8:G8"/>
    <mergeCell ref="C13:G13"/>
    <mergeCell ref="C16:G16"/>
    <mergeCell ref="C24:G24"/>
    <mergeCell ref="C40:G40"/>
    <mergeCell ref="C54:G54"/>
    <mergeCell ref="C58:G58"/>
    <mergeCell ref="C66:G66"/>
    <mergeCell ref="C69:G69"/>
    <mergeCell ref="C72:G72"/>
    <mergeCell ref="C76:G76"/>
    <mergeCell ref="C83:G83"/>
    <mergeCell ref="C86:G86"/>
    <mergeCell ref="C90:G90"/>
    <mergeCell ref="A6:A7"/>
    <mergeCell ref="A8:A12"/>
    <mergeCell ref="A13:A15"/>
    <mergeCell ref="A16:A23"/>
    <mergeCell ref="A24:A39"/>
    <mergeCell ref="A40:A53"/>
    <mergeCell ref="A54:A57"/>
    <mergeCell ref="A58:A65"/>
    <mergeCell ref="A66:A68"/>
    <mergeCell ref="A69:A71"/>
    <mergeCell ref="A72:A75"/>
    <mergeCell ref="A76:A82"/>
    <mergeCell ref="A83:A85"/>
    <mergeCell ref="A86:A89"/>
    <mergeCell ref="A90:A95"/>
    <mergeCell ref="B6:B7"/>
    <mergeCell ref="B8:B12"/>
    <mergeCell ref="B13:B15"/>
    <mergeCell ref="B16:B23"/>
    <mergeCell ref="B24:B39"/>
    <mergeCell ref="B40:B53"/>
    <mergeCell ref="B54:B57"/>
    <mergeCell ref="B58:B65"/>
    <mergeCell ref="B66:B68"/>
    <mergeCell ref="B69:B71"/>
    <mergeCell ref="B72:B75"/>
    <mergeCell ref="B76:B82"/>
    <mergeCell ref="B83:B85"/>
    <mergeCell ref="B86:B89"/>
    <mergeCell ref="B90:B95"/>
    <mergeCell ref="C9:C10"/>
    <mergeCell ref="C11:C12"/>
    <mergeCell ref="C17:C18"/>
    <mergeCell ref="C21:C23"/>
    <mergeCell ref="C27:C29"/>
    <mergeCell ref="C32:C34"/>
    <mergeCell ref="C36:C38"/>
    <mergeCell ref="C44:C45"/>
    <mergeCell ref="C50:C51"/>
    <mergeCell ref="C60:C62"/>
    <mergeCell ref="C63:C65"/>
    <mergeCell ref="C67:C68"/>
    <mergeCell ref="C70:C71"/>
    <mergeCell ref="C73:C75"/>
    <mergeCell ref="C77:C78"/>
    <mergeCell ref="C79:C80"/>
    <mergeCell ref="C81:C82"/>
    <mergeCell ref="C84:C85"/>
    <mergeCell ref="C88:C89"/>
    <mergeCell ref="C91:C93"/>
    <mergeCell ref="D9:D10"/>
    <mergeCell ref="D11:D12"/>
    <mergeCell ref="D17:D18"/>
    <mergeCell ref="D21:D23"/>
    <mergeCell ref="D27:D29"/>
    <mergeCell ref="D32:D34"/>
    <mergeCell ref="D36:D38"/>
    <mergeCell ref="D44:D45"/>
    <mergeCell ref="D50:D51"/>
    <mergeCell ref="D60:D62"/>
    <mergeCell ref="D63:D65"/>
    <mergeCell ref="D67:D68"/>
    <mergeCell ref="D70:D71"/>
    <mergeCell ref="D73:D75"/>
    <mergeCell ref="D77:D78"/>
    <mergeCell ref="D79:D80"/>
    <mergeCell ref="D81:D82"/>
    <mergeCell ref="D84:D85"/>
    <mergeCell ref="D88:D89"/>
    <mergeCell ref="D91:D93"/>
    <mergeCell ref="H9:H10"/>
    <mergeCell ref="H11:H12"/>
    <mergeCell ref="H17:H18"/>
    <mergeCell ref="H21:H23"/>
    <mergeCell ref="H27:H29"/>
    <mergeCell ref="H32:H34"/>
    <mergeCell ref="H36:H38"/>
    <mergeCell ref="H44:H45"/>
    <mergeCell ref="H50:H51"/>
    <mergeCell ref="H60:H62"/>
    <mergeCell ref="H63:H65"/>
    <mergeCell ref="H67:H68"/>
    <mergeCell ref="H70:H71"/>
    <mergeCell ref="H73:H75"/>
    <mergeCell ref="H77:H78"/>
    <mergeCell ref="H79:H80"/>
    <mergeCell ref="H81:H82"/>
    <mergeCell ref="H84:H85"/>
    <mergeCell ref="H88:H89"/>
    <mergeCell ref="H91:H93"/>
  </mergeCells>
  <pageMargins left="0.708661417322835" right="0.708661417322835" top="0.748031496062992" bottom="0.748031496062992" header="0.31496062992126" footer="0.31496062992126"/>
  <pageSetup paperSize="9" scale="64" orientation="portrait" horizontalDpi="300" verticalDpi="300"/>
  <headerFooter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8"/>
  <sheetViews>
    <sheetView view="pageBreakPreview" zoomScale="85" zoomScaleNormal="145" zoomScaleSheetLayoutView="85" workbookViewId="0">
      <selection activeCell="F45" sqref="F45"/>
    </sheetView>
  </sheetViews>
  <sheetFormatPr defaultColWidth="8.88333333333333" defaultRowHeight="13.5"/>
  <cols>
    <col min="1" max="1" width="9.33333333333333" style="9" customWidth="1"/>
    <col min="2" max="2" width="18.775" style="9" customWidth="1"/>
    <col min="3" max="3" width="14.2166666666667" style="9" customWidth="1"/>
    <col min="4" max="4" width="8.88333333333333" style="9"/>
    <col min="5" max="5" width="13.8833333333333" style="9" customWidth="1"/>
    <col min="6" max="6" width="8.88333333333333" style="9"/>
    <col min="7" max="9" width="11.6666666666667" style="10" customWidth="1"/>
    <col min="10" max="10" width="9.10833333333333" style="10" customWidth="1"/>
    <col min="11" max="19" width="11.3333333333333" style="10" customWidth="1"/>
    <col min="20" max="16384" width="8.88333333333333" style="9"/>
  </cols>
  <sheetData>
    <row r="1" spans="1:2">
      <c r="A1" s="11" t="s">
        <v>97</v>
      </c>
      <c r="B1" s="11"/>
    </row>
    <row r="2" ht="44.4" customHeight="1" spans="1:19">
      <c r="A2" s="12" t="s">
        <v>98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7:19">
      <c r="Q3" s="31" t="s">
        <v>2</v>
      </c>
      <c r="R3" s="32"/>
      <c r="S3" s="32"/>
    </row>
    <row r="4" spans="1:19">
      <c r="A4" s="13" t="s">
        <v>3</v>
      </c>
      <c r="B4" s="14" t="s">
        <v>99</v>
      </c>
      <c r="C4" s="15"/>
      <c r="D4" s="16" t="s">
        <v>100</v>
      </c>
      <c r="E4" s="13" t="s">
        <v>101</v>
      </c>
      <c r="F4" s="16" t="s">
        <v>102</v>
      </c>
      <c r="G4" s="17" t="s">
        <v>103</v>
      </c>
      <c r="H4" s="17"/>
      <c r="I4" s="17"/>
      <c r="J4" s="16" t="s">
        <v>102</v>
      </c>
      <c r="K4" s="17" t="s">
        <v>104</v>
      </c>
      <c r="L4" s="17"/>
      <c r="M4" s="17"/>
      <c r="N4" s="16" t="s">
        <v>102</v>
      </c>
      <c r="O4" s="17" t="s">
        <v>105</v>
      </c>
      <c r="P4" s="16" t="s">
        <v>102</v>
      </c>
      <c r="Q4" s="17" t="s">
        <v>106</v>
      </c>
      <c r="R4" s="16" t="s">
        <v>102</v>
      </c>
      <c r="S4" s="17" t="s">
        <v>107</v>
      </c>
    </row>
    <row r="5" ht="15.9" customHeight="1" spans="1:19">
      <c r="A5" s="18"/>
      <c r="B5" s="19"/>
      <c r="C5" s="20"/>
      <c r="D5" s="16"/>
      <c r="E5" s="18"/>
      <c r="F5" s="16"/>
      <c r="G5" s="17" t="s">
        <v>108</v>
      </c>
      <c r="H5" s="17" t="s">
        <v>109</v>
      </c>
      <c r="I5" s="17" t="s">
        <v>110</v>
      </c>
      <c r="J5" s="16"/>
      <c r="K5" s="17" t="s">
        <v>108</v>
      </c>
      <c r="L5" s="17" t="s">
        <v>109</v>
      </c>
      <c r="M5" s="17" t="s">
        <v>110</v>
      </c>
      <c r="N5" s="16"/>
      <c r="O5" s="17" t="s">
        <v>111</v>
      </c>
      <c r="P5" s="16"/>
      <c r="Q5" s="17" t="s">
        <v>111</v>
      </c>
      <c r="R5" s="16"/>
      <c r="S5" s="17" t="s">
        <v>111</v>
      </c>
    </row>
    <row r="6" ht="15.9" customHeight="1" spans="1:19">
      <c r="A6" s="21" t="s">
        <v>112</v>
      </c>
      <c r="B6" s="22"/>
      <c r="C6" s="23" t="s">
        <v>113</v>
      </c>
      <c r="D6" s="23"/>
      <c r="E6" s="23"/>
      <c r="F6" s="23"/>
      <c r="G6" s="24">
        <f t="shared" ref="G6:I8" si="0">G9+G12+G15+G18+G24+G27+G30+G33+G36+G21</f>
        <v>54551</v>
      </c>
      <c r="H6" s="24">
        <f t="shared" si="0"/>
        <v>315137</v>
      </c>
      <c r="I6" s="24">
        <f t="shared" si="0"/>
        <v>327700</v>
      </c>
      <c r="J6" s="24"/>
      <c r="K6" s="24">
        <f t="shared" ref="K6:M8" si="1">K9+K12+K15+K18+K24+K27+K30+K33+K36+K21</f>
        <v>1344</v>
      </c>
      <c r="L6" s="24">
        <f t="shared" si="1"/>
        <v>10044</v>
      </c>
      <c r="M6" s="24">
        <f t="shared" si="1"/>
        <v>160489</v>
      </c>
      <c r="N6" s="24"/>
      <c r="O6" s="24">
        <f>O9+O12+O15+O18+O24+O27+O30+O33+O36+O21</f>
        <v>876</v>
      </c>
      <c r="P6" s="24"/>
      <c r="Q6" s="24">
        <f>Q9+Q12+Q15+Q18+Q24+Q27+Q30+Q33+Q36+Q21</f>
        <v>0</v>
      </c>
      <c r="R6" s="24"/>
      <c r="S6" s="24">
        <f>S9+S12+S15+S18+S24+S27+S30+S33+S36+S21</f>
        <v>0</v>
      </c>
    </row>
    <row r="7" ht="15.9" customHeight="1" spans="1:19">
      <c r="A7" s="25"/>
      <c r="B7" s="26"/>
      <c r="C7" s="23" t="s">
        <v>114</v>
      </c>
      <c r="D7" s="23"/>
      <c r="E7" s="23"/>
      <c r="F7" s="23"/>
      <c r="G7" s="24">
        <f t="shared" si="0"/>
        <v>1907</v>
      </c>
      <c r="H7" s="24">
        <f t="shared" si="0"/>
        <v>34510</v>
      </c>
      <c r="I7" s="24">
        <f t="shared" si="0"/>
        <v>55660</v>
      </c>
      <c r="J7" s="24"/>
      <c r="K7" s="24">
        <f t="shared" si="1"/>
        <v>0</v>
      </c>
      <c r="L7" s="24">
        <f t="shared" si="1"/>
        <v>2489</v>
      </c>
      <c r="M7" s="24">
        <f t="shared" si="1"/>
        <v>6746</v>
      </c>
      <c r="N7" s="24"/>
      <c r="O7" s="24">
        <f>O10+O13+O16+O19+O25+O28+O31+O34+O37+O22</f>
        <v>165</v>
      </c>
      <c r="P7" s="24"/>
      <c r="Q7" s="24">
        <f>Q10+Q13+Q16+Q19+Q25+Q28+Q31+Q34+Q37+Q22</f>
        <v>0</v>
      </c>
      <c r="R7" s="24"/>
      <c r="S7" s="24">
        <f>S10+S13+S16+S19+S25+S28+S31+S34+S37+S22</f>
        <v>0</v>
      </c>
    </row>
    <row r="8" ht="15.9" customHeight="1" spans="1:19">
      <c r="A8" s="27"/>
      <c r="B8" s="28"/>
      <c r="C8" s="23" t="s">
        <v>115</v>
      </c>
      <c r="D8" s="23">
        <f>F8+J8+N8+P8+R8</f>
        <v>508840</v>
      </c>
      <c r="E8" s="23">
        <f>(G8+H8+I8+K8+L8+M8+O8)/10000</f>
        <v>97.1618</v>
      </c>
      <c r="F8" s="24">
        <f>F11+F14+F17+F20+F26+F29+F32+F35+F38+F23</f>
        <v>449216</v>
      </c>
      <c r="G8" s="24">
        <f t="shared" si="0"/>
        <v>56458</v>
      </c>
      <c r="H8" s="24">
        <f t="shared" si="0"/>
        <v>349647</v>
      </c>
      <c r="I8" s="24">
        <f t="shared" si="0"/>
        <v>383360</v>
      </c>
      <c r="J8" s="24">
        <f>J11+J14+J17+J20+J26+J29+J32+J35+J38+J23</f>
        <v>59103</v>
      </c>
      <c r="K8" s="24">
        <f t="shared" si="1"/>
        <v>1344</v>
      </c>
      <c r="L8" s="24">
        <f t="shared" si="1"/>
        <v>12533</v>
      </c>
      <c r="M8" s="24">
        <f t="shared" si="1"/>
        <v>167235</v>
      </c>
      <c r="N8" s="24">
        <f t="shared" ref="N8:S8" si="2">N11+N14+N17+N20+N26+N29+N32+N35+N38+N23</f>
        <v>521</v>
      </c>
      <c r="O8" s="24">
        <f t="shared" si="2"/>
        <v>1041</v>
      </c>
      <c r="P8" s="24">
        <f t="shared" si="2"/>
        <v>0</v>
      </c>
      <c r="Q8" s="24">
        <f t="shared" si="2"/>
        <v>0</v>
      </c>
      <c r="R8" s="24">
        <f t="shared" si="2"/>
        <v>0</v>
      </c>
      <c r="S8" s="24">
        <f t="shared" si="2"/>
        <v>0</v>
      </c>
    </row>
    <row r="9" ht="15.9" customHeight="1" spans="1:19">
      <c r="A9" s="23">
        <v>1</v>
      </c>
      <c r="B9" s="23" t="s">
        <v>116</v>
      </c>
      <c r="C9" s="23" t="s">
        <v>113</v>
      </c>
      <c r="D9" s="23"/>
      <c r="E9" s="23"/>
      <c r="F9" s="23"/>
      <c r="G9" s="24">
        <v>972</v>
      </c>
      <c r="H9" s="24">
        <v>17440</v>
      </c>
      <c r="I9" s="24">
        <v>59088</v>
      </c>
      <c r="J9" s="24"/>
      <c r="K9" s="24">
        <v>1344</v>
      </c>
      <c r="L9" s="24">
        <v>0</v>
      </c>
      <c r="M9" s="24">
        <v>6912</v>
      </c>
      <c r="N9" s="24"/>
      <c r="O9" s="24">
        <v>36</v>
      </c>
      <c r="P9" s="24"/>
      <c r="Q9" s="24">
        <v>0</v>
      </c>
      <c r="R9" s="24"/>
      <c r="S9" s="24">
        <v>0</v>
      </c>
    </row>
    <row r="10" ht="15.9" customHeight="1" spans="1:19">
      <c r="A10" s="23"/>
      <c r="B10" s="23"/>
      <c r="C10" s="23" t="s">
        <v>114</v>
      </c>
      <c r="D10" s="23"/>
      <c r="E10" s="23"/>
      <c r="F10" s="23"/>
      <c r="G10" s="24">
        <v>163</v>
      </c>
      <c r="H10" s="24">
        <v>460</v>
      </c>
      <c r="I10" s="24">
        <v>11986</v>
      </c>
      <c r="J10" s="24"/>
      <c r="K10" s="24">
        <v>0</v>
      </c>
      <c r="L10" s="24">
        <v>1114</v>
      </c>
      <c r="M10" s="24">
        <v>6562</v>
      </c>
      <c r="N10" s="24"/>
      <c r="O10" s="24">
        <v>0</v>
      </c>
      <c r="P10" s="24"/>
      <c r="Q10" s="24">
        <v>0</v>
      </c>
      <c r="R10" s="24"/>
      <c r="S10" s="24">
        <v>0</v>
      </c>
    </row>
    <row r="11" ht="15.9" customHeight="1" spans="1:19">
      <c r="A11" s="23"/>
      <c r="B11" s="23"/>
      <c r="C11" s="23" t="s">
        <v>115</v>
      </c>
      <c r="D11" s="23">
        <f>F11+J11+N11+P11+R11</f>
        <v>61723</v>
      </c>
      <c r="E11" s="23">
        <f>(G11+H11+I11+K11+L11+M11+O11)/10000</f>
        <v>10.6077</v>
      </c>
      <c r="F11" s="23">
        <f>ROUND((G11*4+H11*6+I11*8)/12,0)</f>
        <v>56711</v>
      </c>
      <c r="G11" s="24">
        <f>SUM(G9:G10)</f>
        <v>1135</v>
      </c>
      <c r="H11" s="24">
        <f t="shared" ref="H11:I11" si="3">SUM(H9:H10)</f>
        <v>17900</v>
      </c>
      <c r="I11" s="24">
        <f t="shared" si="3"/>
        <v>71074</v>
      </c>
      <c r="J11" s="23">
        <f>ROUND((K11*2+L11*3+M11*4)/12,0)</f>
        <v>4994</v>
      </c>
      <c r="K11" s="24">
        <f>SUM(K9:K10)</f>
        <v>1344</v>
      </c>
      <c r="L11" s="24">
        <f t="shared" ref="L11" si="4">SUM(L9:L10)</f>
        <v>1114</v>
      </c>
      <c r="M11" s="24">
        <f t="shared" ref="M11:S11" si="5">SUM(M9:M10)</f>
        <v>13474</v>
      </c>
      <c r="N11" s="23">
        <f>ROUND(O11*6/12,0)</f>
        <v>18</v>
      </c>
      <c r="O11" s="24">
        <f t="shared" si="5"/>
        <v>36</v>
      </c>
      <c r="P11" s="23">
        <f>ROUND(Q11*2/12,0)</f>
        <v>0</v>
      </c>
      <c r="Q11" s="24">
        <f t="shared" si="5"/>
        <v>0</v>
      </c>
      <c r="R11" s="23">
        <f>ROUND(S11*2/12,0)</f>
        <v>0</v>
      </c>
      <c r="S11" s="24">
        <f t="shared" si="5"/>
        <v>0</v>
      </c>
    </row>
    <row r="12" ht="15.9" customHeight="1" spans="1:19">
      <c r="A12" s="23">
        <v>2</v>
      </c>
      <c r="B12" s="23" t="s">
        <v>117</v>
      </c>
      <c r="C12" s="23" t="s">
        <v>113</v>
      </c>
      <c r="D12" s="23"/>
      <c r="E12" s="23"/>
      <c r="F12" s="23"/>
      <c r="G12" s="24">
        <v>36220</v>
      </c>
      <c r="H12" s="24">
        <v>93739</v>
      </c>
      <c r="I12" s="24">
        <v>55872</v>
      </c>
      <c r="J12" s="24"/>
      <c r="K12" s="24">
        <v>0</v>
      </c>
      <c r="L12" s="24">
        <v>2268</v>
      </c>
      <c r="M12" s="24">
        <v>11316</v>
      </c>
      <c r="N12" s="24"/>
      <c r="O12" s="24">
        <v>840</v>
      </c>
      <c r="P12" s="24"/>
      <c r="Q12" s="24">
        <v>0</v>
      </c>
      <c r="R12" s="24"/>
      <c r="S12" s="24">
        <v>0</v>
      </c>
    </row>
    <row r="13" ht="15.9" customHeight="1" spans="1:19">
      <c r="A13" s="23"/>
      <c r="B13" s="23"/>
      <c r="C13" s="23" t="s">
        <v>114</v>
      </c>
      <c r="D13" s="23"/>
      <c r="E13" s="23"/>
      <c r="F13" s="23"/>
      <c r="G13" s="24">
        <v>315</v>
      </c>
      <c r="H13" s="24">
        <v>7732</v>
      </c>
      <c r="I13" s="24">
        <v>2431</v>
      </c>
      <c r="J13" s="24"/>
      <c r="K13" s="24">
        <v>0</v>
      </c>
      <c r="L13" s="24">
        <v>1320</v>
      </c>
      <c r="M13" s="24">
        <v>0</v>
      </c>
      <c r="N13" s="24"/>
      <c r="O13" s="24">
        <v>165</v>
      </c>
      <c r="P13" s="24"/>
      <c r="Q13" s="24">
        <v>0</v>
      </c>
      <c r="R13" s="24"/>
      <c r="S13" s="24">
        <v>0</v>
      </c>
    </row>
    <row r="14" ht="15.9" customHeight="1" spans="1:19">
      <c r="A14" s="23"/>
      <c r="B14" s="23"/>
      <c r="C14" s="23" t="s">
        <v>115</v>
      </c>
      <c r="D14" s="23">
        <f>F14+J14+N14+P14+R14</f>
        <v>106955</v>
      </c>
      <c r="E14" s="23">
        <f>(G14+H14+I14+K14+L14+M14+O14)/10000</f>
        <v>21.2218</v>
      </c>
      <c r="F14" s="23">
        <f>ROUND((G14*4+H14*6+I14*8)/12,0)</f>
        <v>101783</v>
      </c>
      <c r="G14" s="24">
        <f>SUM(G12:G13)</f>
        <v>36535</v>
      </c>
      <c r="H14" s="24">
        <f t="shared" ref="H14" si="6">SUM(H12:H13)</f>
        <v>101471</v>
      </c>
      <c r="I14" s="24">
        <f t="shared" ref="I14" si="7">SUM(I12:I13)</f>
        <v>58303</v>
      </c>
      <c r="J14" s="23">
        <f>ROUND((K14*2+L14*3+M14*4)/12,0)</f>
        <v>4669</v>
      </c>
      <c r="K14" s="24">
        <f>SUM(K12:K13)</f>
        <v>0</v>
      </c>
      <c r="L14" s="24">
        <f t="shared" ref="L14" si="8">SUM(L12:L13)</f>
        <v>3588</v>
      </c>
      <c r="M14" s="24">
        <f t="shared" ref="M14" si="9">SUM(M12:M13)</f>
        <v>11316</v>
      </c>
      <c r="N14" s="23">
        <f>ROUND(O14*6/12,0)</f>
        <v>503</v>
      </c>
      <c r="O14" s="24">
        <f t="shared" ref="O14" si="10">SUM(O12:O13)</f>
        <v>1005</v>
      </c>
      <c r="P14" s="23">
        <f>ROUND(Q14*2/12,0)</f>
        <v>0</v>
      </c>
      <c r="Q14" s="24">
        <f t="shared" ref="Q14" si="11">SUM(Q12:Q13)</f>
        <v>0</v>
      </c>
      <c r="R14" s="23">
        <f>ROUND(S14*2/12,0)</f>
        <v>0</v>
      </c>
      <c r="S14" s="24">
        <f t="shared" ref="S14" si="12">SUM(S12:S13)</f>
        <v>0</v>
      </c>
    </row>
    <row r="15" ht="15.9" customHeight="1" spans="1:19">
      <c r="A15" s="29">
        <v>3</v>
      </c>
      <c r="B15" s="29" t="s">
        <v>118</v>
      </c>
      <c r="C15" s="23" t="s">
        <v>113</v>
      </c>
      <c r="D15" s="23"/>
      <c r="E15" s="23"/>
      <c r="F15" s="23"/>
      <c r="G15" s="24">
        <v>672</v>
      </c>
      <c r="H15" s="24">
        <v>15348</v>
      </c>
      <c r="I15" s="24">
        <v>8256</v>
      </c>
      <c r="J15" s="24"/>
      <c r="K15" s="24">
        <v>0</v>
      </c>
      <c r="L15" s="24">
        <v>3660</v>
      </c>
      <c r="M15" s="24">
        <v>44652</v>
      </c>
      <c r="N15" s="24"/>
      <c r="O15" s="24">
        <v>0</v>
      </c>
      <c r="P15" s="24"/>
      <c r="Q15" s="24">
        <v>0</v>
      </c>
      <c r="R15" s="24"/>
      <c r="S15" s="24">
        <v>0</v>
      </c>
    </row>
    <row r="16" ht="15.9" customHeight="1" spans="1:19">
      <c r="A16" s="24"/>
      <c r="B16" s="24"/>
      <c r="C16" s="23" t="s">
        <v>114</v>
      </c>
      <c r="D16" s="23"/>
      <c r="E16" s="23"/>
      <c r="F16" s="23"/>
      <c r="G16" s="24">
        <v>19</v>
      </c>
      <c r="H16" s="24">
        <v>4081</v>
      </c>
      <c r="I16" s="24">
        <v>6166</v>
      </c>
      <c r="J16" s="24"/>
      <c r="K16" s="24">
        <v>0</v>
      </c>
      <c r="L16" s="24">
        <v>0</v>
      </c>
      <c r="M16" s="24">
        <v>0</v>
      </c>
      <c r="N16" s="24"/>
      <c r="O16" s="24">
        <v>0</v>
      </c>
      <c r="P16" s="24"/>
      <c r="Q16" s="24">
        <v>0</v>
      </c>
      <c r="R16" s="24"/>
      <c r="S16" s="24">
        <v>0</v>
      </c>
    </row>
    <row r="17" ht="15.9" customHeight="1" spans="1:19">
      <c r="A17" s="24"/>
      <c r="B17" s="24"/>
      <c r="C17" s="23" t="s">
        <v>115</v>
      </c>
      <c r="D17" s="23">
        <f>F17+J17+N17+P17+R17</f>
        <v>35359</v>
      </c>
      <c r="E17" s="23">
        <f t="shared" ref="E17" si="13">(G17+H17+I17+K17+L17+M17+O17)/10000</f>
        <v>8.2854</v>
      </c>
      <c r="F17" s="23">
        <f>ROUND((G17*4+H17*6+I17*8)/12,0)</f>
        <v>19560</v>
      </c>
      <c r="G17" s="24">
        <f>SUM(G15:G16)</f>
        <v>691</v>
      </c>
      <c r="H17" s="24">
        <f t="shared" ref="H17" si="14">SUM(H15:H16)</f>
        <v>19429</v>
      </c>
      <c r="I17" s="24">
        <f t="shared" ref="I17" si="15">SUM(I15:I16)</f>
        <v>14422</v>
      </c>
      <c r="J17" s="23">
        <f>ROUND((K17*2+L17*3+M17*4)/12,0)</f>
        <v>15799</v>
      </c>
      <c r="K17" s="24">
        <f>SUM(K15:K16)</f>
        <v>0</v>
      </c>
      <c r="L17" s="24">
        <f t="shared" ref="L17" si="16">SUM(L15:L16)</f>
        <v>3660</v>
      </c>
      <c r="M17" s="24">
        <f t="shared" ref="M17" si="17">SUM(M15:M16)</f>
        <v>44652</v>
      </c>
      <c r="N17" s="23">
        <f>ROUND(O17*6/12,0)</f>
        <v>0</v>
      </c>
      <c r="O17" s="24">
        <f t="shared" ref="O17" si="18">SUM(O15:O16)</f>
        <v>0</v>
      </c>
      <c r="P17" s="23">
        <f>ROUND(Q17*2/12,0)</f>
        <v>0</v>
      </c>
      <c r="Q17" s="24">
        <f t="shared" ref="Q17" si="19">SUM(Q15:Q16)</f>
        <v>0</v>
      </c>
      <c r="R17" s="23">
        <f>ROUND(S17*2/12,0)</f>
        <v>0</v>
      </c>
      <c r="S17" s="24">
        <f t="shared" ref="S17" si="20">SUM(S15:S16)</f>
        <v>0</v>
      </c>
    </row>
    <row r="18" ht="15.9" customHeight="1" spans="1:19">
      <c r="A18" s="30">
        <v>4</v>
      </c>
      <c r="B18" s="30" t="s">
        <v>14</v>
      </c>
      <c r="C18" s="23" t="s">
        <v>113</v>
      </c>
      <c r="D18" s="23"/>
      <c r="E18" s="23"/>
      <c r="F18" s="23"/>
      <c r="G18" s="24">
        <v>384</v>
      </c>
      <c r="H18" s="24">
        <v>40356</v>
      </c>
      <c r="I18" s="24">
        <v>47166</v>
      </c>
      <c r="J18" s="24"/>
      <c r="K18" s="24">
        <v>0</v>
      </c>
      <c r="L18" s="24">
        <v>372</v>
      </c>
      <c r="M18" s="24">
        <v>15635</v>
      </c>
      <c r="N18" s="24"/>
      <c r="O18" s="24">
        <v>0</v>
      </c>
      <c r="P18" s="24"/>
      <c r="Q18" s="24">
        <v>0</v>
      </c>
      <c r="R18" s="24"/>
      <c r="S18" s="24">
        <v>0</v>
      </c>
    </row>
    <row r="19" ht="15.9" customHeight="1" spans="1:19">
      <c r="A19" s="23"/>
      <c r="B19" s="23"/>
      <c r="C19" s="23" t="s">
        <v>114</v>
      </c>
      <c r="D19" s="23"/>
      <c r="E19" s="23"/>
      <c r="F19" s="23"/>
      <c r="G19" s="24">
        <v>0</v>
      </c>
      <c r="H19" s="24">
        <v>2701</v>
      </c>
      <c r="I19" s="24">
        <v>10866</v>
      </c>
      <c r="J19" s="24"/>
      <c r="K19" s="24">
        <v>0</v>
      </c>
      <c r="L19" s="24">
        <v>0</v>
      </c>
      <c r="M19" s="24">
        <v>0</v>
      </c>
      <c r="N19" s="24"/>
      <c r="O19" s="24">
        <v>0</v>
      </c>
      <c r="P19" s="24"/>
      <c r="Q19" s="24">
        <v>0</v>
      </c>
      <c r="R19" s="24"/>
      <c r="S19" s="24">
        <v>0</v>
      </c>
    </row>
    <row r="20" ht="15.9" customHeight="1" spans="1:19">
      <c r="A20" s="23"/>
      <c r="B20" s="23"/>
      <c r="C20" s="23" t="s">
        <v>115</v>
      </c>
      <c r="D20" s="23">
        <f>F20+J20+N20+P20+R20</f>
        <v>65650</v>
      </c>
      <c r="E20" s="23">
        <f t="shared" ref="E20" si="21">(G20+H20+I20+K20+L20+M20+O20)/10000</f>
        <v>11.748</v>
      </c>
      <c r="F20" s="23">
        <f>ROUND((G20*4+H20*6+I20*8)/12,0)</f>
        <v>60345</v>
      </c>
      <c r="G20" s="24">
        <f>SUM(G18:G19)</f>
        <v>384</v>
      </c>
      <c r="H20" s="24">
        <f t="shared" ref="H20" si="22">SUM(H18:H19)</f>
        <v>43057</v>
      </c>
      <c r="I20" s="24">
        <f t="shared" ref="I20" si="23">SUM(I18:I19)</f>
        <v>58032</v>
      </c>
      <c r="J20" s="23">
        <f>ROUND((K20*2+L20*3+M20*4)/12,0)</f>
        <v>5305</v>
      </c>
      <c r="K20" s="24">
        <f>SUM(K18:K19)</f>
        <v>0</v>
      </c>
      <c r="L20" s="24">
        <f t="shared" ref="L20" si="24">SUM(L18:L19)</f>
        <v>372</v>
      </c>
      <c r="M20" s="24">
        <f t="shared" ref="M20" si="25">SUM(M18:M19)</f>
        <v>15635</v>
      </c>
      <c r="N20" s="23">
        <f>ROUND(O20*6/12,0)</f>
        <v>0</v>
      </c>
      <c r="O20" s="24">
        <f t="shared" ref="O20" si="26">SUM(O18:O19)</f>
        <v>0</v>
      </c>
      <c r="P20" s="23">
        <f>ROUND(Q20*2/12,0)</f>
        <v>0</v>
      </c>
      <c r="Q20" s="24">
        <f t="shared" ref="Q20" si="27">SUM(Q18:Q19)</f>
        <v>0</v>
      </c>
      <c r="R20" s="23">
        <f>ROUND(S20*2/12,0)</f>
        <v>0</v>
      </c>
      <c r="S20" s="24">
        <f t="shared" ref="S20" si="28">SUM(S18:S19)</f>
        <v>0</v>
      </c>
    </row>
    <row r="21" ht="15.9" customHeight="1" spans="1:19">
      <c r="A21" s="23">
        <v>5</v>
      </c>
      <c r="B21" s="23" t="s">
        <v>119</v>
      </c>
      <c r="C21" s="23" t="s">
        <v>113</v>
      </c>
      <c r="D21" s="23"/>
      <c r="E21" s="23"/>
      <c r="F21" s="23"/>
      <c r="G21" s="24">
        <v>216</v>
      </c>
      <c r="H21" s="24">
        <v>2664</v>
      </c>
      <c r="I21" s="24">
        <v>12888</v>
      </c>
      <c r="J21" s="24"/>
      <c r="K21" s="24">
        <v>0</v>
      </c>
      <c r="L21" s="24">
        <v>456</v>
      </c>
      <c r="M21" s="24">
        <v>10836</v>
      </c>
      <c r="N21" s="24"/>
      <c r="O21" s="24">
        <v>0</v>
      </c>
      <c r="P21" s="24"/>
      <c r="Q21" s="24">
        <v>0</v>
      </c>
      <c r="R21" s="24"/>
      <c r="S21" s="24">
        <v>0</v>
      </c>
    </row>
    <row r="22" ht="15.9" customHeight="1" spans="1:19">
      <c r="A22" s="23"/>
      <c r="B22" s="23"/>
      <c r="C22" s="23" t="s">
        <v>114</v>
      </c>
      <c r="D22" s="23"/>
      <c r="E22" s="23"/>
      <c r="F22" s="23"/>
      <c r="G22" s="24">
        <v>340</v>
      </c>
      <c r="H22" s="24">
        <v>80</v>
      </c>
      <c r="I22" s="24">
        <v>1815</v>
      </c>
      <c r="J22" s="24"/>
      <c r="K22" s="24">
        <v>0</v>
      </c>
      <c r="L22" s="24">
        <v>0</v>
      </c>
      <c r="M22" s="24">
        <v>0</v>
      </c>
      <c r="N22" s="24"/>
      <c r="O22" s="24">
        <v>0</v>
      </c>
      <c r="P22" s="24"/>
      <c r="Q22" s="24">
        <v>0</v>
      </c>
      <c r="R22" s="24"/>
      <c r="S22" s="24">
        <v>0</v>
      </c>
    </row>
    <row r="23" ht="15.9" customHeight="1" spans="1:19">
      <c r="A23" s="23"/>
      <c r="B23" s="23"/>
      <c r="C23" s="23" t="s">
        <v>115</v>
      </c>
      <c r="D23" s="23">
        <f>F23+J23+N23+P23+R23</f>
        <v>15085</v>
      </c>
      <c r="E23" s="23">
        <f t="shared" ref="E23" si="29">(G23+H23+I23+K23+L23+M23+O23)/10000</f>
        <v>2.9295</v>
      </c>
      <c r="F23" s="23">
        <f>ROUND((G23*4+H23*6+I23*8)/12,0)</f>
        <v>11359</v>
      </c>
      <c r="G23" s="24">
        <f>SUM(G21:G22)</f>
        <v>556</v>
      </c>
      <c r="H23" s="24">
        <f t="shared" ref="H23" si="30">SUM(H21:H22)</f>
        <v>2744</v>
      </c>
      <c r="I23" s="24">
        <f t="shared" ref="I23" si="31">SUM(I21:I22)</f>
        <v>14703</v>
      </c>
      <c r="J23" s="23">
        <f>ROUND((K23*2+L23*3+M23*4)/12,0)</f>
        <v>3726</v>
      </c>
      <c r="K23" s="24">
        <f>SUM(K21:K22)</f>
        <v>0</v>
      </c>
      <c r="L23" s="24">
        <f t="shared" ref="L23" si="32">SUM(L21:L22)</f>
        <v>456</v>
      </c>
      <c r="M23" s="24">
        <f t="shared" ref="M23" si="33">SUM(M21:M22)</f>
        <v>10836</v>
      </c>
      <c r="N23" s="23">
        <f>ROUND(O23*6/12,0)</f>
        <v>0</v>
      </c>
      <c r="O23" s="24">
        <f t="shared" ref="O23" si="34">SUM(O21:O22)</f>
        <v>0</v>
      </c>
      <c r="P23" s="23">
        <f>ROUND(Q23*2/12,0)</f>
        <v>0</v>
      </c>
      <c r="Q23" s="24">
        <f t="shared" ref="Q23" si="35">SUM(Q21:Q22)</f>
        <v>0</v>
      </c>
      <c r="R23" s="23">
        <f>ROUND(S23*2/12,0)</f>
        <v>0</v>
      </c>
      <c r="S23" s="24">
        <f t="shared" ref="S23" si="36">SUM(S21:S22)</f>
        <v>0</v>
      </c>
    </row>
    <row r="24" ht="15.9" customHeight="1" spans="1:19">
      <c r="A24" s="23">
        <v>6</v>
      </c>
      <c r="B24" s="23" t="s">
        <v>120</v>
      </c>
      <c r="C24" s="23" t="s">
        <v>113</v>
      </c>
      <c r="D24" s="23"/>
      <c r="E24" s="23"/>
      <c r="F24" s="23"/>
      <c r="G24" s="24">
        <v>2913</v>
      </c>
      <c r="H24" s="24">
        <v>45165</v>
      </c>
      <c r="I24" s="24">
        <v>47274</v>
      </c>
      <c r="J24" s="24"/>
      <c r="K24" s="24">
        <v>0</v>
      </c>
      <c r="L24" s="24">
        <v>288</v>
      </c>
      <c r="M24" s="24">
        <v>8662</v>
      </c>
      <c r="N24" s="24"/>
      <c r="O24" s="24">
        <v>0</v>
      </c>
      <c r="P24" s="24"/>
      <c r="Q24" s="24">
        <v>0</v>
      </c>
      <c r="R24" s="24"/>
      <c r="S24" s="24">
        <v>0</v>
      </c>
    </row>
    <row r="25" ht="15.9" customHeight="1" spans="1:19">
      <c r="A25" s="23"/>
      <c r="B25" s="23"/>
      <c r="C25" s="23" t="s">
        <v>114</v>
      </c>
      <c r="D25" s="23"/>
      <c r="E25" s="23"/>
      <c r="F25" s="23"/>
      <c r="G25" s="24">
        <v>371</v>
      </c>
      <c r="H25" s="24">
        <v>6815</v>
      </c>
      <c r="I25" s="24">
        <v>2872</v>
      </c>
      <c r="J25" s="24"/>
      <c r="K25" s="24">
        <v>0</v>
      </c>
      <c r="L25" s="24">
        <v>44</v>
      </c>
      <c r="M25" s="24">
        <v>88</v>
      </c>
      <c r="N25" s="24"/>
      <c r="O25" s="24">
        <v>0</v>
      </c>
      <c r="P25" s="24"/>
      <c r="Q25" s="24">
        <v>0</v>
      </c>
      <c r="R25" s="24"/>
      <c r="S25" s="24">
        <v>0</v>
      </c>
    </row>
    <row r="26" ht="15.9" customHeight="1" spans="1:19">
      <c r="A26" s="23"/>
      <c r="B26" s="23"/>
      <c r="C26" s="23" t="s">
        <v>115</v>
      </c>
      <c r="D26" s="23">
        <f>F26+J26+N26+P26+R26</f>
        <v>63515</v>
      </c>
      <c r="E26" s="23">
        <f t="shared" ref="E26" si="37">(G26+H26+I26+K26+L26+M26+O26)/10000</f>
        <v>11.4492</v>
      </c>
      <c r="F26" s="23">
        <f>ROUND((G26*4+H26*6+I26*8)/12,0)</f>
        <v>60515</v>
      </c>
      <c r="G26" s="24">
        <f>SUM(G24:G25)</f>
        <v>3284</v>
      </c>
      <c r="H26" s="24">
        <f t="shared" ref="H26" si="38">SUM(H24:H25)</f>
        <v>51980</v>
      </c>
      <c r="I26" s="24">
        <f t="shared" ref="I26" si="39">SUM(I24:I25)</f>
        <v>50146</v>
      </c>
      <c r="J26" s="23">
        <f>ROUND((K26*2+L26*3+M26*4)/12,0)</f>
        <v>3000</v>
      </c>
      <c r="K26" s="24">
        <f>SUM(K24:K25)</f>
        <v>0</v>
      </c>
      <c r="L26" s="24">
        <f t="shared" ref="L26" si="40">SUM(L24:L25)</f>
        <v>332</v>
      </c>
      <c r="M26" s="24">
        <f t="shared" ref="M26" si="41">SUM(M24:M25)</f>
        <v>8750</v>
      </c>
      <c r="N26" s="23">
        <f>ROUND(O26*6/12,0)</f>
        <v>0</v>
      </c>
      <c r="O26" s="24">
        <f t="shared" ref="O26" si="42">SUM(O24:O25)</f>
        <v>0</v>
      </c>
      <c r="P26" s="23">
        <f>ROUND(Q26*2/12,0)</f>
        <v>0</v>
      </c>
      <c r="Q26" s="24">
        <f t="shared" ref="Q26" si="43">SUM(Q24:Q25)</f>
        <v>0</v>
      </c>
      <c r="R26" s="23">
        <f>ROUND(S26*2/12,0)</f>
        <v>0</v>
      </c>
      <c r="S26" s="24">
        <f t="shared" ref="S26" si="44">SUM(S24:S25)</f>
        <v>0</v>
      </c>
    </row>
    <row r="27" ht="15.9" customHeight="1" spans="1:19">
      <c r="A27" s="23">
        <v>7</v>
      </c>
      <c r="B27" s="23" t="s">
        <v>121</v>
      </c>
      <c r="C27" s="23" t="s">
        <v>113</v>
      </c>
      <c r="D27" s="23"/>
      <c r="E27" s="23"/>
      <c r="F27" s="23"/>
      <c r="G27" s="24">
        <v>7131</v>
      </c>
      <c r="H27" s="24">
        <v>34560</v>
      </c>
      <c r="I27" s="24">
        <v>13080</v>
      </c>
      <c r="J27" s="24"/>
      <c r="K27" s="24">
        <v>0</v>
      </c>
      <c r="L27" s="24">
        <v>1500</v>
      </c>
      <c r="M27" s="24">
        <v>19524</v>
      </c>
      <c r="N27" s="24"/>
      <c r="O27" s="24">
        <v>0</v>
      </c>
      <c r="P27" s="24"/>
      <c r="Q27" s="24">
        <v>0</v>
      </c>
      <c r="R27" s="24"/>
      <c r="S27" s="24">
        <v>0</v>
      </c>
    </row>
    <row r="28" ht="15.9" customHeight="1" spans="1:19">
      <c r="A28" s="23"/>
      <c r="B28" s="23"/>
      <c r="C28" s="23" t="s">
        <v>114</v>
      </c>
      <c r="D28" s="23"/>
      <c r="E28" s="23"/>
      <c r="F28" s="23"/>
      <c r="G28" s="24">
        <v>36</v>
      </c>
      <c r="H28" s="24">
        <v>3312</v>
      </c>
      <c r="I28" s="24">
        <v>998</v>
      </c>
      <c r="J28" s="24"/>
      <c r="K28" s="24">
        <v>0</v>
      </c>
      <c r="L28" s="24">
        <v>11</v>
      </c>
      <c r="M28" s="24">
        <v>0</v>
      </c>
      <c r="N28" s="24"/>
      <c r="O28" s="24">
        <v>0</v>
      </c>
      <c r="P28" s="24"/>
      <c r="Q28" s="24">
        <v>0</v>
      </c>
      <c r="R28" s="24"/>
      <c r="S28" s="24">
        <v>0</v>
      </c>
    </row>
    <row r="29" ht="15.9" customHeight="1" spans="1:19">
      <c r="A29" s="23"/>
      <c r="B29" s="23"/>
      <c r="C29" s="23" t="s">
        <v>115</v>
      </c>
      <c r="D29" s="23">
        <f>F29+J29+N29+P29+R29</f>
        <v>37596</v>
      </c>
      <c r="E29" s="23">
        <f t="shared" ref="E29" si="45">(G29+H29+I29+K29+L29+M29+O29)/10000</f>
        <v>8.0152</v>
      </c>
      <c r="F29" s="23">
        <f>ROUND((G29*4+H29*6+I29*8)/12,0)</f>
        <v>30710</v>
      </c>
      <c r="G29" s="24">
        <f>SUM(G27:G28)</f>
        <v>7167</v>
      </c>
      <c r="H29" s="24">
        <f t="shared" ref="H29" si="46">SUM(H27:H28)</f>
        <v>37872</v>
      </c>
      <c r="I29" s="24">
        <f t="shared" ref="I29" si="47">SUM(I27:I28)</f>
        <v>14078</v>
      </c>
      <c r="J29" s="23">
        <f>ROUND((K29*2+L29*3+M29*4)/12,0)</f>
        <v>6886</v>
      </c>
      <c r="K29" s="24">
        <f>SUM(K27:K28)</f>
        <v>0</v>
      </c>
      <c r="L29" s="24">
        <f t="shared" ref="L29" si="48">SUM(L27:L28)</f>
        <v>1511</v>
      </c>
      <c r="M29" s="24">
        <f t="shared" ref="M29" si="49">SUM(M27:M28)</f>
        <v>19524</v>
      </c>
      <c r="N29" s="23">
        <f>ROUND(O29*6/12,0)</f>
        <v>0</v>
      </c>
      <c r="O29" s="24">
        <f t="shared" ref="O29" si="50">SUM(O27:O28)</f>
        <v>0</v>
      </c>
      <c r="P29" s="23">
        <f>ROUND(Q29*2/12,0)</f>
        <v>0</v>
      </c>
      <c r="Q29" s="24">
        <f t="shared" ref="Q29" si="51">SUM(Q27:Q28)</f>
        <v>0</v>
      </c>
      <c r="R29" s="23">
        <f>ROUND(S29*2/12,0)</f>
        <v>0</v>
      </c>
      <c r="S29" s="24">
        <f t="shared" ref="S29" si="52">SUM(S27:S28)</f>
        <v>0</v>
      </c>
    </row>
    <row r="30" ht="15.9" customHeight="1" spans="1:19">
      <c r="A30" s="23">
        <v>8</v>
      </c>
      <c r="B30" s="23" t="s">
        <v>122</v>
      </c>
      <c r="C30" s="23" t="s">
        <v>113</v>
      </c>
      <c r="D30" s="23"/>
      <c r="E30" s="23"/>
      <c r="F30" s="23"/>
      <c r="G30" s="24">
        <v>1758</v>
      </c>
      <c r="H30" s="24">
        <v>17705</v>
      </c>
      <c r="I30" s="24">
        <v>12636</v>
      </c>
      <c r="J30" s="24"/>
      <c r="K30" s="24">
        <v>0</v>
      </c>
      <c r="L30" s="24">
        <v>504</v>
      </c>
      <c r="M30" s="24">
        <v>11896</v>
      </c>
      <c r="N30" s="24"/>
      <c r="O30" s="24">
        <v>0</v>
      </c>
      <c r="P30" s="24"/>
      <c r="Q30" s="24">
        <v>0</v>
      </c>
      <c r="R30" s="24"/>
      <c r="S30" s="24">
        <v>0</v>
      </c>
    </row>
    <row r="31" ht="15.9" customHeight="1" spans="1:19">
      <c r="A31" s="23"/>
      <c r="B31" s="23"/>
      <c r="C31" s="23" t="s">
        <v>114</v>
      </c>
      <c r="D31" s="23"/>
      <c r="E31" s="23"/>
      <c r="F31" s="23"/>
      <c r="G31" s="24">
        <v>15</v>
      </c>
      <c r="H31" s="24">
        <v>1953</v>
      </c>
      <c r="I31" s="24">
        <v>4056</v>
      </c>
      <c r="J31" s="24"/>
      <c r="K31" s="24">
        <v>0</v>
      </c>
      <c r="L31" s="24">
        <v>0</v>
      </c>
      <c r="M31" s="24">
        <v>0</v>
      </c>
      <c r="N31" s="24"/>
      <c r="O31" s="24">
        <v>0</v>
      </c>
      <c r="P31" s="24"/>
      <c r="Q31" s="24">
        <v>0</v>
      </c>
      <c r="R31" s="24"/>
      <c r="S31" s="24">
        <v>0</v>
      </c>
    </row>
    <row r="32" ht="15.9" customHeight="1" spans="1:19">
      <c r="A32" s="23"/>
      <c r="B32" s="23"/>
      <c r="C32" s="23" t="s">
        <v>115</v>
      </c>
      <c r="D32" s="23">
        <f>F32+J32+N32+P32+R32</f>
        <v>25639</v>
      </c>
      <c r="E32" s="23">
        <f t="shared" ref="E32" si="53">(G32+H32+I32+K32+L32+M32+O32)/10000</f>
        <v>5.0523</v>
      </c>
      <c r="F32" s="23">
        <f>ROUND((G32*4+H32*6+I32*8)/12,0)</f>
        <v>21548</v>
      </c>
      <c r="G32" s="24">
        <f>SUM(G30:G31)</f>
        <v>1773</v>
      </c>
      <c r="H32" s="24">
        <f t="shared" ref="H32" si="54">SUM(H30:H31)</f>
        <v>19658</v>
      </c>
      <c r="I32" s="24">
        <f t="shared" ref="I32" si="55">SUM(I30:I31)</f>
        <v>16692</v>
      </c>
      <c r="J32" s="23">
        <f>ROUND((K32*2+L32*3+M32*4)/12,0)</f>
        <v>4091</v>
      </c>
      <c r="K32" s="24">
        <f>SUM(K30:K31)</f>
        <v>0</v>
      </c>
      <c r="L32" s="24">
        <f t="shared" ref="L32" si="56">SUM(L30:L31)</f>
        <v>504</v>
      </c>
      <c r="M32" s="24">
        <f t="shared" ref="M32" si="57">SUM(M30:M31)</f>
        <v>11896</v>
      </c>
      <c r="N32" s="23">
        <f>ROUND(O32*6/12,0)</f>
        <v>0</v>
      </c>
      <c r="O32" s="24">
        <f t="shared" ref="O32" si="58">SUM(O30:O31)</f>
        <v>0</v>
      </c>
      <c r="P32" s="23">
        <f>ROUND(Q32*2/12,0)</f>
        <v>0</v>
      </c>
      <c r="Q32" s="24">
        <f t="shared" ref="Q32" si="59">SUM(Q30:Q31)</f>
        <v>0</v>
      </c>
      <c r="R32" s="23">
        <f>ROUND(S32*2/12,0)</f>
        <v>0</v>
      </c>
      <c r="S32" s="24">
        <f t="shared" ref="S32" si="60">SUM(S30:S31)</f>
        <v>0</v>
      </c>
    </row>
    <row r="33" ht="15.9" customHeight="1" spans="1:19">
      <c r="A33" s="24">
        <v>9</v>
      </c>
      <c r="B33" s="24" t="s">
        <v>123</v>
      </c>
      <c r="C33" s="23" t="s">
        <v>113</v>
      </c>
      <c r="D33" s="23"/>
      <c r="E33" s="23"/>
      <c r="F33" s="23"/>
      <c r="G33" s="24">
        <v>4141</v>
      </c>
      <c r="H33" s="24">
        <v>24856</v>
      </c>
      <c r="I33" s="24">
        <v>56388</v>
      </c>
      <c r="J33" s="24"/>
      <c r="K33" s="24">
        <v>0</v>
      </c>
      <c r="L33" s="24">
        <v>996</v>
      </c>
      <c r="M33" s="24">
        <v>19824</v>
      </c>
      <c r="N33" s="24"/>
      <c r="O33" s="24">
        <v>0</v>
      </c>
      <c r="P33" s="24"/>
      <c r="Q33" s="24">
        <v>0</v>
      </c>
      <c r="R33" s="24"/>
      <c r="S33" s="24">
        <v>0</v>
      </c>
    </row>
    <row r="34" ht="15.9" customHeight="1" spans="1:19">
      <c r="A34" s="24"/>
      <c r="B34" s="24"/>
      <c r="C34" s="23" t="s">
        <v>114</v>
      </c>
      <c r="D34" s="23"/>
      <c r="E34" s="23"/>
      <c r="F34" s="23"/>
      <c r="G34" s="24">
        <v>612</v>
      </c>
      <c r="H34" s="24">
        <v>3440</v>
      </c>
      <c r="I34" s="24">
        <v>13332</v>
      </c>
      <c r="J34" s="24"/>
      <c r="K34" s="24">
        <v>0</v>
      </c>
      <c r="L34" s="24">
        <v>0</v>
      </c>
      <c r="M34" s="24">
        <v>96</v>
      </c>
      <c r="N34" s="24"/>
      <c r="O34" s="24">
        <v>0</v>
      </c>
      <c r="P34" s="24"/>
      <c r="Q34" s="24">
        <v>0</v>
      </c>
      <c r="R34" s="24"/>
      <c r="S34" s="24">
        <v>0</v>
      </c>
    </row>
    <row r="35" ht="15.9" customHeight="1" spans="1:19">
      <c r="A35" s="24"/>
      <c r="B35" s="24"/>
      <c r="C35" s="23" t="s">
        <v>115</v>
      </c>
      <c r="D35" s="23">
        <f>F35+J35+N35+P35+R35</f>
        <v>69101</v>
      </c>
      <c r="E35" s="23">
        <f t="shared" ref="E35" si="61">(G35+H35+I35+K35+L35+M35+O35)/10000</f>
        <v>12.3685</v>
      </c>
      <c r="F35" s="23">
        <f>ROUND((G35*4+H35*6+I35*8)/12,0)</f>
        <v>62212</v>
      </c>
      <c r="G35" s="24">
        <f>SUM(G33:G34)</f>
        <v>4753</v>
      </c>
      <c r="H35" s="24">
        <f t="shared" ref="H35" si="62">SUM(H33:H34)</f>
        <v>28296</v>
      </c>
      <c r="I35" s="24">
        <f t="shared" ref="I35" si="63">SUM(I33:I34)</f>
        <v>69720</v>
      </c>
      <c r="J35" s="23">
        <f>ROUND((K35*2+L35*3+M35*4)/12,0)</f>
        <v>6889</v>
      </c>
      <c r="K35" s="24">
        <f>SUM(K33:K34)</f>
        <v>0</v>
      </c>
      <c r="L35" s="24">
        <f t="shared" ref="L35" si="64">SUM(L33:L34)</f>
        <v>996</v>
      </c>
      <c r="M35" s="24">
        <f t="shared" ref="M35" si="65">SUM(M33:M34)</f>
        <v>19920</v>
      </c>
      <c r="N35" s="23">
        <f>ROUND(O35*6/12,0)</f>
        <v>0</v>
      </c>
      <c r="O35" s="24">
        <f t="shared" ref="O35" si="66">SUM(O33:O34)</f>
        <v>0</v>
      </c>
      <c r="P35" s="23">
        <f>ROUND(Q35*2/12,0)</f>
        <v>0</v>
      </c>
      <c r="Q35" s="24">
        <f t="shared" ref="Q35" si="67">SUM(Q33:Q34)</f>
        <v>0</v>
      </c>
      <c r="R35" s="23">
        <f>ROUND(S35*2/12,0)</f>
        <v>0</v>
      </c>
      <c r="S35" s="24">
        <f t="shared" ref="S35" si="68">SUM(S33:S34)</f>
        <v>0</v>
      </c>
    </row>
    <row r="36" ht="15.9" customHeight="1" spans="1:19">
      <c r="A36" s="23">
        <v>10</v>
      </c>
      <c r="B36" s="23" t="s">
        <v>124</v>
      </c>
      <c r="C36" s="23" t="s">
        <v>113</v>
      </c>
      <c r="D36" s="23"/>
      <c r="E36" s="23"/>
      <c r="F36" s="23"/>
      <c r="G36" s="24">
        <v>144</v>
      </c>
      <c r="H36" s="24">
        <v>23304</v>
      </c>
      <c r="I36" s="24">
        <v>15052</v>
      </c>
      <c r="J36" s="24"/>
      <c r="K36" s="24">
        <v>0</v>
      </c>
      <c r="L36" s="24">
        <v>0</v>
      </c>
      <c r="M36" s="24">
        <v>11232</v>
      </c>
      <c r="N36" s="24"/>
      <c r="O36" s="24">
        <v>0</v>
      </c>
      <c r="P36" s="24"/>
      <c r="Q36" s="24">
        <v>0</v>
      </c>
      <c r="R36" s="24"/>
      <c r="S36" s="24">
        <v>0</v>
      </c>
    </row>
    <row r="37" ht="15.9" customHeight="1" spans="1:19">
      <c r="A37" s="23"/>
      <c r="B37" s="23"/>
      <c r="C37" s="23" t="s">
        <v>114</v>
      </c>
      <c r="D37" s="23"/>
      <c r="E37" s="23"/>
      <c r="F37" s="23"/>
      <c r="G37" s="24">
        <v>36</v>
      </c>
      <c r="H37" s="24">
        <v>3936</v>
      </c>
      <c r="I37" s="24">
        <v>1138</v>
      </c>
      <c r="J37" s="24"/>
      <c r="K37" s="24">
        <v>0</v>
      </c>
      <c r="L37" s="24">
        <v>0</v>
      </c>
      <c r="M37" s="24">
        <v>0</v>
      </c>
      <c r="N37" s="24"/>
      <c r="O37" s="24">
        <v>0</v>
      </c>
      <c r="P37" s="24"/>
      <c r="Q37" s="24">
        <v>0</v>
      </c>
      <c r="R37" s="24"/>
      <c r="S37" s="24">
        <v>0</v>
      </c>
    </row>
    <row r="38" ht="15.6" customHeight="1" spans="1:19">
      <c r="A38" s="23"/>
      <c r="B38" s="23"/>
      <c r="C38" s="23" t="s">
        <v>115</v>
      </c>
      <c r="D38" s="23">
        <f>F38+J38+N38+P38+R38</f>
        <v>28217</v>
      </c>
      <c r="E38" s="23">
        <f t="shared" ref="E38" si="69">(G38+H38+I38+K38+L38+M38+O38)/10000</f>
        <v>5.4842</v>
      </c>
      <c r="F38" s="23">
        <f>ROUND((G38*4+H38*6+I38*8)/12,0)</f>
        <v>24473</v>
      </c>
      <c r="G38" s="24">
        <f>SUM(G36:G37)</f>
        <v>180</v>
      </c>
      <c r="H38" s="24">
        <f t="shared" ref="H38:I38" si="70">SUM(H36:H37)</f>
        <v>27240</v>
      </c>
      <c r="I38" s="24">
        <f t="shared" si="70"/>
        <v>16190</v>
      </c>
      <c r="J38" s="23">
        <f>ROUND((K38*2+L38*3+M38*4)/12,0)</f>
        <v>3744</v>
      </c>
      <c r="K38" s="24">
        <f>SUM(K36:K37)</f>
        <v>0</v>
      </c>
      <c r="L38" s="24">
        <f t="shared" ref="L38" si="71">SUM(L36:L37)</f>
        <v>0</v>
      </c>
      <c r="M38" s="24">
        <f t="shared" ref="M38" si="72">SUM(M36:M37)</f>
        <v>11232</v>
      </c>
      <c r="N38" s="23">
        <f>ROUND(O38*6/12,0)</f>
        <v>0</v>
      </c>
      <c r="O38" s="24">
        <f t="shared" ref="O38" si="73">SUM(O36:O37)</f>
        <v>0</v>
      </c>
      <c r="P38" s="23">
        <f>ROUND(Q38*2/12,0)</f>
        <v>0</v>
      </c>
      <c r="Q38" s="24">
        <f t="shared" ref="Q38" si="74">SUM(Q36:Q37)</f>
        <v>0</v>
      </c>
      <c r="R38" s="23">
        <f>ROUND(S38*2/12,0)</f>
        <v>0</v>
      </c>
      <c r="S38" s="24">
        <f t="shared" ref="S38" si="75">SUM(S36:S37)</f>
        <v>0</v>
      </c>
    </row>
  </sheetData>
  <mergeCells count="34">
    <mergeCell ref="A2:S2"/>
    <mergeCell ref="Q3:S3"/>
    <mergeCell ref="G4:I4"/>
    <mergeCell ref="K4:M4"/>
    <mergeCell ref="A4:A5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D4:D5"/>
    <mergeCell ref="E4:E5"/>
    <mergeCell ref="F4:F5"/>
    <mergeCell ref="J4:J5"/>
    <mergeCell ref="N4:N5"/>
    <mergeCell ref="P4:P5"/>
    <mergeCell ref="R4:R5"/>
    <mergeCell ref="B4:C5"/>
    <mergeCell ref="A6:B8"/>
  </mergeCells>
  <pageMargins left="0.75" right="0.75" top="1" bottom="1" header="0.5" footer="0.5"/>
  <pageSetup paperSize="9" scale="59" orientation="landscape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6"/>
  <sheetViews>
    <sheetView view="pageBreakPreview" zoomScale="55" zoomScaleNormal="100" zoomScaleSheetLayoutView="55" workbookViewId="0">
      <selection activeCell="J14" sqref="J14"/>
    </sheetView>
  </sheetViews>
  <sheetFormatPr defaultColWidth="9" defaultRowHeight="13.5" outlineLevelCol="5"/>
  <cols>
    <col min="1" max="1" width="4.55833333333333" style="1" customWidth="1"/>
    <col min="2" max="2" width="9.44166666666667" style="2" customWidth="1"/>
    <col min="3" max="3" width="13.6666666666667" style="2" customWidth="1"/>
    <col min="4" max="4" width="38.8833333333333" style="1" customWidth="1"/>
    <col min="5" max="5" width="26.8833333333333" style="1" customWidth="1"/>
    <col min="6" max="6" width="25.8833333333333" style="1" customWidth="1"/>
  </cols>
  <sheetData>
    <row r="1" ht="20.25" spans="1:6">
      <c r="A1" s="3" t="s">
        <v>125</v>
      </c>
      <c r="B1" s="3"/>
      <c r="C1" s="3"/>
      <c r="D1" s="3"/>
      <c r="E1" s="3"/>
      <c r="F1" s="3"/>
    </row>
    <row r="2" ht="35.4" customHeight="1" spans="1:6">
      <c r="A2" s="4" t="s">
        <v>126</v>
      </c>
      <c r="B2" s="4"/>
      <c r="C2" s="4"/>
      <c r="D2" s="4"/>
      <c r="E2" s="4"/>
      <c r="F2" s="4"/>
    </row>
    <row r="3" ht="19.95" customHeight="1" spans="1:6">
      <c r="A3" s="5" t="s">
        <v>3</v>
      </c>
      <c r="B3" s="5" t="s">
        <v>4</v>
      </c>
      <c r="C3" s="5" t="s">
        <v>38</v>
      </c>
      <c r="D3" s="5" t="s">
        <v>127</v>
      </c>
      <c r="E3" s="5" t="s">
        <v>128</v>
      </c>
      <c r="F3" s="5"/>
    </row>
    <row r="4" ht="19.95" customHeight="1" spans="1:6">
      <c r="A4" s="5"/>
      <c r="B4" s="5"/>
      <c r="C4" s="5"/>
      <c r="D4" s="5"/>
      <c r="E4" s="5" t="s">
        <v>129</v>
      </c>
      <c r="F4" s="5" t="s">
        <v>130</v>
      </c>
    </row>
    <row r="5" ht="19.95" customHeight="1" spans="1:6">
      <c r="A5" s="6" t="s">
        <v>44</v>
      </c>
      <c r="B5" s="6"/>
      <c r="C5" s="6"/>
      <c r="D5" s="6"/>
      <c r="E5" s="6">
        <f t="shared" ref="E5:F5" si="0">SUM(E6:E86)/2</f>
        <v>413648</v>
      </c>
      <c r="F5" s="6">
        <f t="shared" si="0"/>
        <v>408904</v>
      </c>
    </row>
    <row r="6" ht="19.95" customHeight="1" spans="1:6">
      <c r="A6" s="7">
        <v>1</v>
      </c>
      <c r="B6" s="7" t="s">
        <v>8</v>
      </c>
      <c r="C6" s="7"/>
      <c r="D6" s="7"/>
      <c r="E6" s="8">
        <v>43663</v>
      </c>
      <c r="F6" s="8">
        <v>39669</v>
      </c>
    </row>
    <row r="7" ht="19.95" customHeight="1" spans="1:6">
      <c r="A7" s="7"/>
      <c r="B7" s="7" t="s">
        <v>9</v>
      </c>
      <c r="C7" s="7">
        <v>1</v>
      </c>
      <c r="D7" s="8" t="s">
        <v>131</v>
      </c>
      <c r="E7" s="8">
        <v>38095</v>
      </c>
      <c r="F7" s="8">
        <v>33457</v>
      </c>
    </row>
    <row r="8" ht="19.95" customHeight="1" spans="1:6">
      <c r="A8" s="7"/>
      <c r="B8" s="7"/>
      <c r="C8" s="7">
        <v>2</v>
      </c>
      <c r="D8" s="8" t="s">
        <v>132</v>
      </c>
      <c r="E8" s="8">
        <v>3537</v>
      </c>
      <c r="F8" s="8">
        <v>1780</v>
      </c>
    </row>
    <row r="9" ht="19.95" customHeight="1" spans="1:6">
      <c r="A9" s="7"/>
      <c r="B9" s="7"/>
      <c r="C9" s="7">
        <v>3</v>
      </c>
      <c r="D9" s="8" t="s">
        <v>133</v>
      </c>
      <c r="E9" s="8">
        <v>2031</v>
      </c>
      <c r="F9" s="8">
        <v>4432</v>
      </c>
    </row>
    <row r="10" ht="19.95" customHeight="1" spans="1:6">
      <c r="A10" s="7">
        <v>2</v>
      </c>
      <c r="B10" s="7" t="s">
        <v>8</v>
      </c>
      <c r="C10" s="7"/>
      <c r="D10" s="7"/>
      <c r="E10" s="8">
        <v>21463</v>
      </c>
      <c r="F10" s="8">
        <v>14481</v>
      </c>
    </row>
    <row r="11" ht="19.95" customHeight="1" spans="1:6">
      <c r="A11" s="7"/>
      <c r="B11" s="7" t="s">
        <v>11</v>
      </c>
      <c r="C11" s="7">
        <v>1</v>
      </c>
      <c r="D11" s="8" t="s">
        <v>134</v>
      </c>
      <c r="E11" s="8">
        <v>255</v>
      </c>
      <c r="F11" s="8">
        <v>878</v>
      </c>
    </row>
    <row r="12" ht="19.95" customHeight="1" spans="1:6">
      <c r="A12" s="7"/>
      <c r="B12" s="7"/>
      <c r="C12" s="7">
        <v>2</v>
      </c>
      <c r="D12" s="8" t="s">
        <v>135</v>
      </c>
      <c r="E12" s="8">
        <v>21208</v>
      </c>
      <c r="F12" s="8">
        <v>13603</v>
      </c>
    </row>
    <row r="13" ht="19.95" customHeight="1" spans="1:6">
      <c r="A13" s="7">
        <v>3</v>
      </c>
      <c r="B13" s="7" t="s">
        <v>8</v>
      </c>
      <c r="C13" s="7"/>
      <c r="D13" s="7"/>
      <c r="E13" s="8">
        <v>2</v>
      </c>
      <c r="F13" s="8">
        <v>5</v>
      </c>
    </row>
    <row r="14" ht="19.95" customHeight="1" spans="1:6">
      <c r="A14" s="7"/>
      <c r="B14" s="7" t="s">
        <v>12</v>
      </c>
      <c r="C14" s="7">
        <v>1</v>
      </c>
      <c r="D14" s="8" t="s">
        <v>136</v>
      </c>
      <c r="E14" s="8">
        <v>2</v>
      </c>
      <c r="F14" s="8">
        <v>5</v>
      </c>
    </row>
    <row r="15" ht="19.95" customHeight="1" spans="1:6">
      <c r="A15" s="7">
        <v>4</v>
      </c>
      <c r="B15" s="7" t="s">
        <v>8</v>
      </c>
      <c r="C15" s="7"/>
      <c r="D15" s="7"/>
      <c r="E15" s="8">
        <v>0</v>
      </c>
      <c r="F15" s="8">
        <v>0</v>
      </c>
    </row>
    <row r="16" ht="19.95" customHeight="1" spans="1:6">
      <c r="A16" s="7"/>
      <c r="B16" s="7" t="s">
        <v>13</v>
      </c>
      <c r="C16" s="7">
        <v>1</v>
      </c>
      <c r="D16" s="8" t="s">
        <v>137</v>
      </c>
      <c r="E16" s="8">
        <v>0</v>
      </c>
      <c r="F16" s="8">
        <v>0</v>
      </c>
    </row>
    <row r="17" ht="19.95" customHeight="1" spans="1:6">
      <c r="A17" s="7">
        <v>5</v>
      </c>
      <c r="B17" s="7" t="s">
        <v>8</v>
      </c>
      <c r="C17" s="7"/>
      <c r="D17" s="7"/>
      <c r="E17" s="8">
        <v>39285</v>
      </c>
      <c r="F17" s="8">
        <v>23028</v>
      </c>
    </row>
    <row r="18" ht="19.95" customHeight="1" spans="1:6">
      <c r="A18" s="7"/>
      <c r="B18" s="7" t="s">
        <v>15</v>
      </c>
      <c r="C18" s="7">
        <v>1</v>
      </c>
      <c r="D18" s="8" t="s">
        <v>138</v>
      </c>
      <c r="E18" s="8">
        <v>39024</v>
      </c>
      <c r="F18" s="8">
        <v>22401</v>
      </c>
    </row>
    <row r="19" ht="19.95" customHeight="1" spans="1:6">
      <c r="A19" s="7"/>
      <c r="B19" s="7"/>
      <c r="C19" s="7">
        <v>2</v>
      </c>
      <c r="D19" s="8" t="s">
        <v>139</v>
      </c>
      <c r="E19" s="8">
        <v>204</v>
      </c>
      <c r="F19" s="8">
        <v>584</v>
      </c>
    </row>
    <row r="20" ht="19.95" customHeight="1" spans="1:6">
      <c r="A20" s="7"/>
      <c r="B20" s="7"/>
      <c r="C20" s="7">
        <v>3</v>
      </c>
      <c r="D20" s="8" t="s">
        <v>140</v>
      </c>
      <c r="E20" s="8">
        <v>57</v>
      </c>
      <c r="F20" s="8">
        <v>43</v>
      </c>
    </row>
    <row r="21" ht="19.95" customHeight="1" spans="1:6">
      <c r="A21" s="7"/>
      <c r="B21" s="7"/>
      <c r="C21" s="7">
        <v>4</v>
      </c>
      <c r="D21" s="8" t="s">
        <v>141</v>
      </c>
      <c r="E21" s="8">
        <v>0</v>
      </c>
      <c r="F21" s="8">
        <v>0</v>
      </c>
    </row>
    <row r="22" ht="19.95" customHeight="1" spans="1:6">
      <c r="A22" s="7">
        <v>6</v>
      </c>
      <c r="B22" s="7" t="s">
        <v>8</v>
      </c>
      <c r="C22" s="7"/>
      <c r="D22" s="7"/>
      <c r="E22" s="8">
        <v>4902</v>
      </c>
      <c r="F22" s="8">
        <v>62547</v>
      </c>
    </row>
    <row r="23" ht="19.95" customHeight="1" spans="1:6">
      <c r="A23" s="7"/>
      <c r="B23" s="7" t="s">
        <v>16</v>
      </c>
      <c r="C23" s="7">
        <v>1</v>
      </c>
      <c r="D23" s="8" t="s">
        <v>142</v>
      </c>
      <c r="E23" s="8">
        <v>0</v>
      </c>
      <c r="F23" s="8">
        <v>0</v>
      </c>
    </row>
    <row r="24" ht="19.95" customHeight="1" spans="1:6">
      <c r="A24" s="7"/>
      <c r="B24" s="7"/>
      <c r="C24" s="7">
        <v>2</v>
      </c>
      <c r="D24" s="8" t="s">
        <v>143</v>
      </c>
      <c r="E24" s="8">
        <v>802</v>
      </c>
      <c r="F24" s="8">
        <v>2498</v>
      </c>
    </row>
    <row r="25" ht="19.95" customHeight="1" spans="1:6">
      <c r="A25" s="7"/>
      <c r="B25" s="7"/>
      <c r="C25" s="7">
        <v>3</v>
      </c>
      <c r="D25" s="8" t="s">
        <v>144</v>
      </c>
      <c r="E25" s="8">
        <v>2925</v>
      </c>
      <c r="F25" s="8">
        <v>54614</v>
      </c>
    </row>
    <row r="26" ht="19.95" customHeight="1" spans="1:6">
      <c r="A26" s="7"/>
      <c r="B26" s="7"/>
      <c r="C26" s="7">
        <v>4</v>
      </c>
      <c r="D26" s="8" t="s">
        <v>145</v>
      </c>
      <c r="E26" s="8">
        <v>581</v>
      </c>
      <c r="F26" s="8">
        <v>3117</v>
      </c>
    </row>
    <row r="27" ht="19.95" customHeight="1" spans="1:6">
      <c r="A27" s="7"/>
      <c r="B27" s="7"/>
      <c r="C27" s="7">
        <v>5</v>
      </c>
      <c r="D27" s="8" t="s">
        <v>146</v>
      </c>
      <c r="E27" s="8">
        <v>594</v>
      </c>
      <c r="F27" s="8">
        <v>2318</v>
      </c>
    </row>
    <row r="28" ht="19.95" customHeight="1" spans="1:6">
      <c r="A28" s="7">
        <v>7</v>
      </c>
      <c r="B28" s="7" t="s">
        <v>8</v>
      </c>
      <c r="C28" s="7"/>
      <c r="D28" s="7"/>
      <c r="E28" s="8">
        <v>30583</v>
      </c>
      <c r="F28" s="8">
        <v>24778</v>
      </c>
    </row>
    <row r="29" ht="19.95" customHeight="1" spans="1:6">
      <c r="A29" s="7"/>
      <c r="B29" s="7" t="s">
        <v>17</v>
      </c>
      <c r="C29" s="7">
        <v>1</v>
      </c>
      <c r="D29" s="8" t="s">
        <v>147</v>
      </c>
      <c r="E29" s="8">
        <v>10053</v>
      </c>
      <c r="F29" s="8">
        <v>9089</v>
      </c>
    </row>
    <row r="30" ht="19.95" customHeight="1" spans="1:6">
      <c r="A30" s="7"/>
      <c r="B30" s="7"/>
      <c r="C30" s="7">
        <v>2</v>
      </c>
      <c r="D30" s="8" t="s">
        <v>148</v>
      </c>
      <c r="E30" s="8">
        <v>20530</v>
      </c>
      <c r="F30" s="8">
        <v>15689</v>
      </c>
    </row>
    <row r="31" ht="19.95" customHeight="1" spans="1:6">
      <c r="A31" s="7">
        <v>8</v>
      </c>
      <c r="B31" s="7" t="s">
        <v>8</v>
      </c>
      <c r="C31" s="7"/>
      <c r="D31" s="7"/>
      <c r="E31" s="8">
        <v>7167</v>
      </c>
      <c r="F31" s="8">
        <v>2461</v>
      </c>
    </row>
    <row r="32" ht="19.95" customHeight="1" spans="1:6">
      <c r="A32" s="7"/>
      <c r="B32" s="7" t="s">
        <v>18</v>
      </c>
      <c r="C32" s="7">
        <v>1</v>
      </c>
      <c r="D32" s="8" t="s">
        <v>149</v>
      </c>
      <c r="E32" s="8">
        <v>7167</v>
      </c>
      <c r="F32" s="8">
        <v>2461</v>
      </c>
    </row>
    <row r="33" ht="19.95" customHeight="1" spans="1:6">
      <c r="A33" s="7">
        <v>9</v>
      </c>
      <c r="B33" s="7" t="s">
        <v>8</v>
      </c>
      <c r="C33" s="7"/>
      <c r="D33" s="7"/>
      <c r="E33" s="8">
        <v>40651</v>
      </c>
      <c r="F33" s="8">
        <v>25787</v>
      </c>
    </row>
    <row r="34" ht="19.95" customHeight="1" spans="1:6">
      <c r="A34" s="7"/>
      <c r="B34" s="7" t="s">
        <v>19</v>
      </c>
      <c r="C34" s="7">
        <v>1</v>
      </c>
      <c r="D34" s="8" t="s">
        <v>150</v>
      </c>
      <c r="E34" s="8">
        <v>608</v>
      </c>
      <c r="F34" s="8">
        <v>1667</v>
      </c>
    </row>
    <row r="35" ht="19.95" customHeight="1" spans="1:6">
      <c r="A35" s="7"/>
      <c r="B35" s="7"/>
      <c r="C35" s="7">
        <v>2</v>
      </c>
      <c r="D35" s="8" t="s">
        <v>151</v>
      </c>
      <c r="E35" s="8">
        <v>18677</v>
      </c>
      <c r="F35" s="8">
        <v>11118</v>
      </c>
    </row>
    <row r="36" ht="19.95" customHeight="1" spans="1:6">
      <c r="A36" s="7"/>
      <c r="B36" s="7"/>
      <c r="C36" s="7">
        <v>3</v>
      </c>
      <c r="D36" s="8" t="s">
        <v>152</v>
      </c>
      <c r="E36" s="8">
        <v>11475</v>
      </c>
      <c r="F36" s="8">
        <v>8012</v>
      </c>
    </row>
    <row r="37" ht="19.95" customHeight="1" spans="1:6">
      <c r="A37" s="7"/>
      <c r="B37" s="7"/>
      <c r="C37" s="7">
        <v>4</v>
      </c>
      <c r="D37" s="8" t="s">
        <v>153</v>
      </c>
      <c r="E37" s="8">
        <v>913</v>
      </c>
      <c r="F37" s="8">
        <v>640</v>
      </c>
    </row>
    <row r="38" ht="19.95" customHeight="1" spans="1:6">
      <c r="A38" s="7"/>
      <c r="B38" s="7"/>
      <c r="C38" s="7">
        <v>5</v>
      </c>
      <c r="D38" s="8" t="s">
        <v>154</v>
      </c>
      <c r="E38" s="8">
        <v>8978</v>
      </c>
      <c r="F38" s="8">
        <v>4350</v>
      </c>
    </row>
    <row r="39" ht="19.95" customHeight="1" spans="1:6">
      <c r="A39" s="7">
        <v>10</v>
      </c>
      <c r="B39" s="7" t="s">
        <v>8</v>
      </c>
      <c r="C39" s="7"/>
      <c r="D39" s="7"/>
      <c r="E39" s="8">
        <v>1728</v>
      </c>
      <c r="F39" s="8">
        <v>4977</v>
      </c>
    </row>
    <row r="40" ht="19.95" customHeight="1" spans="1:6">
      <c r="A40" s="7"/>
      <c r="B40" s="7" t="s">
        <v>21</v>
      </c>
      <c r="C40" s="7">
        <v>1</v>
      </c>
      <c r="D40" s="8" t="s">
        <v>155</v>
      </c>
      <c r="E40" s="8">
        <v>875</v>
      </c>
      <c r="F40" s="8">
        <v>2684</v>
      </c>
    </row>
    <row r="41" ht="19.95" customHeight="1" spans="1:6">
      <c r="A41" s="7"/>
      <c r="B41" s="7"/>
      <c r="C41" s="7">
        <v>2</v>
      </c>
      <c r="D41" s="8" t="s">
        <v>156</v>
      </c>
      <c r="E41" s="8">
        <v>853</v>
      </c>
      <c r="F41" s="8">
        <v>2293</v>
      </c>
    </row>
    <row r="42" ht="19.95" customHeight="1" spans="1:6">
      <c r="A42" s="7">
        <v>11</v>
      </c>
      <c r="B42" s="7" t="s">
        <v>8</v>
      </c>
      <c r="C42" s="7"/>
      <c r="D42" s="7"/>
      <c r="E42" s="8">
        <v>0</v>
      </c>
      <c r="F42" s="8">
        <v>0</v>
      </c>
    </row>
    <row r="43" ht="19.95" customHeight="1" spans="1:6">
      <c r="A43" s="7"/>
      <c r="B43" s="7" t="s">
        <v>22</v>
      </c>
      <c r="C43" s="7">
        <v>1</v>
      </c>
      <c r="D43" s="8" t="s">
        <v>157</v>
      </c>
      <c r="E43" s="8">
        <v>0</v>
      </c>
      <c r="F43" s="8">
        <v>0</v>
      </c>
    </row>
    <row r="44" ht="19.95" customHeight="1" spans="1:6">
      <c r="A44" s="7"/>
      <c r="B44" s="7"/>
      <c r="C44" s="7">
        <v>2</v>
      </c>
      <c r="D44" s="8" t="s">
        <v>158</v>
      </c>
      <c r="E44" s="8">
        <v>0</v>
      </c>
      <c r="F44" s="8">
        <v>0</v>
      </c>
    </row>
    <row r="45" ht="19.95" customHeight="1" spans="1:6">
      <c r="A45" s="7"/>
      <c r="B45" s="7"/>
      <c r="C45" s="7">
        <v>3</v>
      </c>
      <c r="D45" s="8" t="s">
        <v>159</v>
      </c>
      <c r="E45" s="8">
        <v>0</v>
      </c>
      <c r="F45" s="8">
        <v>0</v>
      </c>
    </row>
    <row r="46" ht="19.95" customHeight="1" spans="1:6">
      <c r="A46" s="7"/>
      <c r="B46" s="7"/>
      <c r="C46" s="7">
        <v>4</v>
      </c>
      <c r="D46" s="8" t="s">
        <v>160</v>
      </c>
      <c r="E46" s="8">
        <v>0</v>
      </c>
      <c r="F46" s="8">
        <v>0</v>
      </c>
    </row>
    <row r="47" ht="19.95" customHeight="1" spans="1:6">
      <c r="A47" s="7"/>
      <c r="B47" s="7"/>
      <c r="C47" s="7">
        <v>5</v>
      </c>
      <c r="D47" s="8" t="s">
        <v>161</v>
      </c>
      <c r="E47" s="8">
        <v>0</v>
      </c>
      <c r="F47" s="8">
        <v>0</v>
      </c>
    </row>
    <row r="48" ht="19.95" customHeight="1" spans="1:6">
      <c r="A48" s="7">
        <v>12</v>
      </c>
      <c r="B48" s="7" t="s">
        <v>8</v>
      </c>
      <c r="C48" s="7"/>
      <c r="D48" s="7"/>
      <c r="E48" s="8">
        <v>2257</v>
      </c>
      <c r="F48" s="8">
        <v>7567</v>
      </c>
    </row>
    <row r="49" ht="19.95" customHeight="1" spans="1:6">
      <c r="A49" s="7"/>
      <c r="B49" s="7" t="s">
        <v>23</v>
      </c>
      <c r="C49" s="7">
        <v>1</v>
      </c>
      <c r="D49" s="8" t="s">
        <v>162</v>
      </c>
      <c r="E49" s="8">
        <v>14</v>
      </c>
      <c r="F49" s="8">
        <v>8</v>
      </c>
    </row>
    <row r="50" ht="19.95" customHeight="1" spans="1:6">
      <c r="A50" s="7"/>
      <c r="B50" s="7"/>
      <c r="C50" s="7">
        <v>2</v>
      </c>
      <c r="D50" s="8" t="s">
        <v>163</v>
      </c>
      <c r="E50" s="8">
        <v>9</v>
      </c>
      <c r="F50" s="8">
        <v>7</v>
      </c>
    </row>
    <row r="51" ht="19.95" customHeight="1" spans="1:6">
      <c r="A51" s="7"/>
      <c r="B51" s="7"/>
      <c r="C51" s="7">
        <v>3</v>
      </c>
      <c r="D51" s="8" t="s">
        <v>164</v>
      </c>
      <c r="E51" s="8">
        <v>62</v>
      </c>
      <c r="F51" s="8">
        <v>276</v>
      </c>
    </row>
    <row r="52" ht="19.95" customHeight="1" spans="1:6">
      <c r="A52" s="7"/>
      <c r="B52" s="7"/>
      <c r="C52" s="7">
        <v>4</v>
      </c>
      <c r="D52" s="8" t="s">
        <v>165</v>
      </c>
      <c r="E52" s="8">
        <v>2172</v>
      </c>
      <c r="F52" s="8">
        <v>7276</v>
      </c>
    </row>
    <row r="53" ht="19.95" customHeight="1" spans="1:6">
      <c r="A53" s="7">
        <v>13</v>
      </c>
      <c r="B53" s="7" t="s">
        <v>8</v>
      </c>
      <c r="C53" s="7"/>
      <c r="D53" s="7"/>
      <c r="E53" s="8">
        <v>22061</v>
      </c>
      <c r="F53" s="8">
        <v>42100</v>
      </c>
    </row>
    <row r="54" ht="19.95" customHeight="1" spans="1:6">
      <c r="A54" s="7"/>
      <c r="B54" s="7" t="s">
        <v>24</v>
      </c>
      <c r="C54" s="7">
        <v>1</v>
      </c>
      <c r="D54" s="8" t="s">
        <v>166</v>
      </c>
      <c r="E54" s="8">
        <v>11333</v>
      </c>
      <c r="F54" s="8">
        <v>7786</v>
      </c>
    </row>
    <row r="55" ht="19.95" customHeight="1" spans="1:6">
      <c r="A55" s="7"/>
      <c r="B55" s="7"/>
      <c r="C55" s="7">
        <v>2</v>
      </c>
      <c r="D55" s="8" t="s">
        <v>167</v>
      </c>
      <c r="E55" s="8">
        <v>10728</v>
      </c>
      <c r="F55" s="8">
        <v>34314</v>
      </c>
    </row>
    <row r="56" ht="19.95" customHeight="1" spans="1:6">
      <c r="A56" s="7">
        <v>14</v>
      </c>
      <c r="B56" s="7" t="s">
        <v>8</v>
      </c>
      <c r="C56" s="7"/>
      <c r="D56" s="7"/>
      <c r="E56" s="8">
        <v>5559</v>
      </c>
      <c r="F56" s="8">
        <v>6598</v>
      </c>
    </row>
    <row r="57" ht="19.95" customHeight="1" spans="1:6">
      <c r="A57" s="7"/>
      <c r="B57" s="7" t="s">
        <v>25</v>
      </c>
      <c r="C57" s="7">
        <v>1</v>
      </c>
      <c r="D57" s="8" t="s">
        <v>168</v>
      </c>
      <c r="E57" s="8">
        <v>609</v>
      </c>
      <c r="F57" s="8">
        <v>1256</v>
      </c>
    </row>
    <row r="58" ht="19.95" customHeight="1" spans="1:6">
      <c r="A58" s="7"/>
      <c r="B58" s="7"/>
      <c r="C58" s="7">
        <v>2</v>
      </c>
      <c r="D58" s="8" t="s">
        <v>169</v>
      </c>
      <c r="E58" s="8">
        <v>4565</v>
      </c>
      <c r="F58" s="8">
        <v>4996</v>
      </c>
    </row>
    <row r="59" ht="19.95" customHeight="1" spans="1:6">
      <c r="A59" s="7"/>
      <c r="B59" s="7"/>
      <c r="C59" s="7">
        <v>3</v>
      </c>
      <c r="D59" s="8" t="s">
        <v>170</v>
      </c>
      <c r="E59" s="8">
        <v>385</v>
      </c>
      <c r="F59" s="8">
        <v>346</v>
      </c>
    </row>
    <row r="60" ht="19.95" customHeight="1" spans="1:6">
      <c r="A60" s="7">
        <v>15</v>
      </c>
      <c r="B60" s="7" t="s">
        <v>8</v>
      </c>
      <c r="C60" s="7"/>
      <c r="D60" s="7"/>
      <c r="E60" s="8">
        <v>1817</v>
      </c>
      <c r="F60" s="8">
        <v>6646</v>
      </c>
    </row>
    <row r="61" ht="19.95" customHeight="1" spans="1:6">
      <c r="A61" s="7"/>
      <c r="B61" s="7" t="s">
        <v>26</v>
      </c>
      <c r="C61" s="7">
        <v>1</v>
      </c>
      <c r="D61" s="8" t="s">
        <v>171</v>
      </c>
      <c r="E61" s="8">
        <v>0</v>
      </c>
      <c r="F61" s="8">
        <v>0</v>
      </c>
    </row>
    <row r="62" ht="19.95" customHeight="1" spans="1:6">
      <c r="A62" s="7"/>
      <c r="B62" s="7"/>
      <c r="C62" s="7">
        <v>2</v>
      </c>
      <c r="D62" s="8" t="s">
        <v>172</v>
      </c>
      <c r="E62" s="8">
        <v>0</v>
      </c>
      <c r="F62" s="8">
        <v>-5</v>
      </c>
    </row>
    <row r="63" ht="19.95" customHeight="1" spans="1:6">
      <c r="A63" s="7"/>
      <c r="B63" s="7"/>
      <c r="C63" s="7">
        <v>3</v>
      </c>
      <c r="D63" s="8" t="s">
        <v>173</v>
      </c>
      <c r="E63" s="8">
        <v>1817</v>
      </c>
      <c r="F63" s="8">
        <v>6651</v>
      </c>
    </row>
    <row r="64" ht="19.95" customHeight="1" spans="1:6">
      <c r="A64" s="7">
        <v>16</v>
      </c>
      <c r="B64" s="7" t="s">
        <v>8</v>
      </c>
      <c r="C64" s="7"/>
      <c r="D64" s="7"/>
      <c r="E64" s="8">
        <v>15673</v>
      </c>
      <c r="F64" s="8">
        <v>30053</v>
      </c>
    </row>
    <row r="65" ht="19.95" customHeight="1" spans="1:6">
      <c r="A65" s="7"/>
      <c r="B65" s="7" t="s">
        <v>27</v>
      </c>
      <c r="C65" s="7">
        <v>1</v>
      </c>
      <c r="D65" s="8" t="s">
        <v>174</v>
      </c>
      <c r="E65" s="8">
        <v>14519</v>
      </c>
      <c r="F65" s="8">
        <v>7608</v>
      </c>
    </row>
    <row r="66" ht="19.95" customHeight="1" spans="1:6">
      <c r="A66" s="7"/>
      <c r="B66" s="7"/>
      <c r="C66" s="7">
        <v>2</v>
      </c>
      <c r="D66" s="8" t="s">
        <v>175</v>
      </c>
      <c r="E66" s="8">
        <v>1135</v>
      </c>
      <c r="F66" s="8">
        <v>22398</v>
      </c>
    </row>
    <row r="67" ht="19.95" customHeight="1" spans="1:6">
      <c r="A67" s="7"/>
      <c r="B67" s="7"/>
      <c r="C67" s="7">
        <v>3</v>
      </c>
      <c r="D67" s="8" t="s">
        <v>176</v>
      </c>
      <c r="E67" s="8">
        <v>19</v>
      </c>
      <c r="F67" s="8">
        <v>47</v>
      </c>
    </row>
    <row r="68" ht="19.95" customHeight="1" spans="1:6">
      <c r="A68" s="7">
        <v>17</v>
      </c>
      <c r="B68" s="7" t="s">
        <v>8</v>
      </c>
      <c r="C68" s="7"/>
      <c r="D68" s="7"/>
      <c r="E68" s="8">
        <v>74072</v>
      </c>
      <c r="F68" s="8">
        <v>48733</v>
      </c>
    </row>
    <row r="69" ht="19.95" customHeight="1" spans="1:6">
      <c r="A69" s="7"/>
      <c r="B69" s="7" t="s">
        <v>28</v>
      </c>
      <c r="C69" s="7">
        <v>1</v>
      </c>
      <c r="D69" s="8" t="s">
        <v>177</v>
      </c>
      <c r="E69" s="8">
        <v>74072</v>
      </c>
      <c r="F69" s="8">
        <v>48733</v>
      </c>
    </row>
    <row r="70" ht="19.95" customHeight="1" spans="1:6">
      <c r="A70" s="7">
        <v>18</v>
      </c>
      <c r="B70" s="7" t="s">
        <v>8</v>
      </c>
      <c r="C70" s="7"/>
      <c r="D70" s="7"/>
      <c r="E70" s="8">
        <v>35537</v>
      </c>
      <c r="F70" s="8">
        <v>9858</v>
      </c>
    </row>
    <row r="71" ht="19.95" customHeight="1" spans="1:6">
      <c r="A71" s="7"/>
      <c r="B71" s="7" t="s">
        <v>29</v>
      </c>
      <c r="C71" s="7">
        <v>1</v>
      </c>
      <c r="D71" s="8" t="s">
        <v>169</v>
      </c>
      <c r="E71" s="8">
        <v>0</v>
      </c>
      <c r="F71" s="8">
        <v>0</v>
      </c>
    </row>
    <row r="72" ht="19.95" customHeight="1" spans="1:6">
      <c r="A72" s="7"/>
      <c r="B72" s="7"/>
      <c r="C72" s="7">
        <v>2</v>
      </c>
      <c r="D72" s="8" t="s">
        <v>178</v>
      </c>
      <c r="E72" s="8">
        <v>35537</v>
      </c>
      <c r="F72" s="8">
        <v>9858</v>
      </c>
    </row>
    <row r="73" ht="19.95" customHeight="1" spans="1:6">
      <c r="A73" s="7">
        <v>19</v>
      </c>
      <c r="B73" s="7" t="s">
        <v>8</v>
      </c>
      <c r="C73" s="7"/>
      <c r="D73" s="7"/>
      <c r="E73" s="8">
        <v>1754</v>
      </c>
      <c r="F73" s="8">
        <v>948</v>
      </c>
    </row>
    <row r="74" ht="19.95" customHeight="1" spans="1:6">
      <c r="A74" s="7"/>
      <c r="B74" s="7" t="s">
        <v>30</v>
      </c>
      <c r="C74" s="7">
        <v>1</v>
      </c>
      <c r="D74" s="8" t="s">
        <v>179</v>
      </c>
      <c r="E74" s="8">
        <v>54</v>
      </c>
      <c r="F74" s="8">
        <v>37</v>
      </c>
    </row>
    <row r="75" ht="19.95" customHeight="1" spans="1:6">
      <c r="A75" s="7"/>
      <c r="B75" s="7"/>
      <c r="C75" s="7">
        <v>2</v>
      </c>
      <c r="D75" s="8" t="s">
        <v>180</v>
      </c>
      <c r="E75" s="8">
        <v>0</v>
      </c>
      <c r="F75" s="8">
        <v>-268</v>
      </c>
    </row>
    <row r="76" ht="19.95" customHeight="1" spans="1:6">
      <c r="A76" s="7"/>
      <c r="B76" s="7"/>
      <c r="C76" s="7">
        <v>3</v>
      </c>
      <c r="D76" s="8" t="s">
        <v>181</v>
      </c>
      <c r="E76" s="8">
        <v>0</v>
      </c>
      <c r="F76" s="8">
        <v>-23</v>
      </c>
    </row>
    <row r="77" ht="19.95" customHeight="1" spans="1:6">
      <c r="A77" s="7"/>
      <c r="B77" s="7"/>
      <c r="C77" s="7">
        <v>4</v>
      </c>
      <c r="D77" s="8" t="s">
        <v>182</v>
      </c>
      <c r="E77" s="8">
        <v>719</v>
      </c>
      <c r="F77" s="8">
        <v>396</v>
      </c>
    </row>
    <row r="78" ht="19.95" customHeight="1" spans="1:6">
      <c r="A78" s="7"/>
      <c r="B78" s="7"/>
      <c r="C78" s="7">
        <v>5</v>
      </c>
      <c r="D78" s="8" t="s">
        <v>183</v>
      </c>
      <c r="E78" s="8">
        <v>981</v>
      </c>
      <c r="F78" s="8">
        <v>806</v>
      </c>
    </row>
    <row r="79" ht="19.95" customHeight="1" spans="1:6">
      <c r="A79" s="7">
        <v>20</v>
      </c>
      <c r="B79" s="7" t="s">
        <v>8</v>
      </c>
      <c r="C79" s="7"/>
      <c r="D79" s="7"/>
      <c r="E79" s="8">
        <v>77</v>
      </c>
      <c r="F79" s="8">
        <v>66</v>
      </c>
    </row>
    <row r="80" ht="19.95" customHeight="1" spans="1:6">
      <c r="A80" s="7"/>
      <c r="B80" s="7" t="s">
        <v>31</v>
      </c>
      <c r="C80" s="7">
        <v>1</v>
      </c>
      <c r="D80" s="8" t="s">
        <v>184</v>
      </c>
      <c r="E80" s="8">
        <v>1</v>
      </c>
      <c r="F80" s="8">
        <v>2</v>
      </c>
    </row>
    <row r="81" ht="19.95" customHeight="1" spans="1:6">
      <c r="A81" s="7"/>
      <c r="B81" s="7"/>
      <c r="C81" s="7">
        <v>2</v>
      </c>
      <c r="D81" s="8" t="s">
        <v>185</v>
      </c>
      <c r="E81" s="8">
        <v>76</v>
      </c>
      <c r="F81" s="8">
        <v>64</v>
      </c>
    </row>
    <row r="82" ht="19.95" customHeight="1" spans="1:6">
      <c r="A82" s="7">
        <v>21</v>
      </c>
      <c r="B82" s="7" t="s">
        <v>8</v>
      </c>
      <c r="C82" s="7"/>
      <c r="D82" s="7"/>
      <c r="E82" s="8">
        <v>101</v>
      </c>
      <c r="F82" s="8">
        <v>93</v>
      </c>
    </row>
    <row r="83" ht="19.95" customHeight="1" spans="1:6">
      <c r="A83" s="7"/>
      <c r="B83" s="7" t="s">
        <v>33</v>
      </c>
      <c r="C83" s="7">
        <v>1</v>
      </c>
      <c r="D83" s="8" t="s">
        <v>186</v>
      </c>
      <c r="E83" s="8">
        <v>101</v>
      </c>
      <c r="F83" s="8">
        <v>93</v>
      </c>
    </row>
    <row r="84" ht="19.95" customHeight="1" spans="1:6">
      <c r="A84" s="7">
        <v>22</v>
      </c>
      <c r="B84" s="7" t="s">
        <v>8</v>
      </c>
      <c r="C84" s="7"/>
      <c r="D84" s="7"/>
      <c r="E84" s="8">
        <v>65296</v>
      </c>
      <c r="F84" s="8">
        <v>58509</v>
      </c>
    </row>
    <row r="85" ht="19.95" customHeight="1" spans="1:6">
      <c r="A85" s="7"/>
      <c r="B85" s="7" t="s">
        <v>34</v>
      </c>
      <c r="C85" s="7">
        <v>1</v>
      </c>
      <c r="D85" s="8" t="s">
        <v>187</v>
      </c>
      <c r="E85" s="8">
        <v>64432</v>
      </c>
      <c r="F85" s="8">
        <v>52720</v>
      </c>
    </row>
    <row r="86" ht="19.95" customHeight="1" spans="1:6">
      <c r="A86" s="7"/>
      <c r="B86" s="7"/>
      <c r="C86" s="7">
        <v>2</v>
      </c>
      <c r="D86" s="8" t="s">
        <v>188</v>
      </c>
      <c r="E86" s="8">
        <v>864</v>
      </c>
      <c r="F86" s="8">
        <v>5789</v>
      </c>
    </row>
  </sheetData>
  <mergeCells count="69">
    <mergeCell ref="A1:F1"/>
    <mergeCell ref="A2:F2"/>
    <mergeCell ref="E3:F3"/>
    <mergeCell ref="A5:D5"/>
    <mergeCell ref="B6:D6"/>
    <mergeCell ref="B10:D10"/>
    <mergeCell ref="B13:D13"/>
    <mergeCell ref="B15:D15"/>
    <mergeCell ref="B17:D17"/>
    <mergeCell ref="B22:D22"/>
    <mergeCell ref="B28:D28"/>
    <mergeCell ref="B31:D31"/>
    <mergeCell ref="B33:D33"/>
    <mergeCell ref="B39:D39"/>
    <mergeCell ref="B42:D42"/>
    <mergeCell ref="B48:D48"/>
    <mergeCell ref="B53:D53"/>
    <mergeCell ref="B56:D56"/>
    <mergeCell ref="B60:D60"/>
    <mergeCell ref="B64:D64"/>
    <mergeCell ref="B68:D68"/>
    <mergeCell ref="B70:D70"/>
    <mergeCell ref="B73:D73"/>
    <mergeCell ref="B79:D79"/>
    <mergeCell ref="B82:D82"/>
    <mergeCell ref="B84:D84"/>
    <mergeCell ref="A3:A4"/>
    <mergeCell ref="A6:A9"/>
    <mergeCell ref="A10:A12"/>
    <mergeCell ref="A13:A14"/>
    <mergeCell ref="A15:A16"/>
    <mergeCell ref="A17:A21"/>
    <mergeCell ref="A22:A27"/>
    <mergeCell ref="A28:A30"/>
    <mergeCell ref="A31:A32"/>
    <mergeCell ref="A33:A38"/>
    <mergeCell ref="A39:A41"/>
    <mergeCell ref="A42:A47"/>
    <mergeCell ref="A48:A52"/>
    <mergeCell ref="A53:A55"/>
    <mergeCell ref="A56:A59"/>
    <mergeCell ref="A60:A63"/>
    <mergeCell ref="A64:A67"/>
    <mergeCell ref="A68:A69"/>
    <mergeCell ref="A70:A72"/>
    <mergeCell ref="A73:A78"/>
    <mergeCell ref="A79:A81"/>
    <mergeCell ref="A82:A83"/>
    <mergeCell ref="A84:A86"/>
    <mergeCell ref="B3:B4"/>
    <mergeCell ref="B7:B9"/>
    <mergeCell ref="B11:B12"/>
    <mergeCell ref="B18:B21"/>
    <mergeCell ref="B23:B27"/>
    <mergeCell ref="B29:B30"/>
    <mergeCell ref="B34:B38"/>
    <mergeCell ref="B40:B41"/>
    <mergeCell ref="B43:B47"/>
    <mergeCell ref="B49:B52"/>
    <mergeCell ref="B54:B55"/>
    <mergeCell ref="B57:B59"/>
    <mergeCell ref="B61:B63"/>
    <mergeCell ref="B65:B67"/>
    <mergeCell ref="B71:B72"/>
    <mergeCell ref="B74:B78"/>
    <mergeCell ref="B80:B81"/>
    <mergeCell ref="B85:B86"/>
    <mergeCell ref="C3:C4"/>
    <mergeCell ref="D3:D4"/>
  </mergeCells>
  <pageMargins left="0.708661417322835" right="0.708661417322835" top="0.748031496062992" bottom="0.748031496062992" header="0.31496062992126" footer="0.31496062992126"/>
  <pageSetup paperSize="9" scale="74" fitToHeight="0" orientation="portrait" horizontalDpi="300" verticalDpi="300"/>
  <headerFooter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附件1-汇总</vt:lpstr>
      <vt:lpstr>附件2-高效电机汇总</vt:lpstr>
      <vt:lpstr>附件3-公交汇总</vt:lpstr>
      <vt:lpstr>附件4-购置补贴汇总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pyeahce</dc:creator>
  <cp:lastModifiedBy>lenovo</cp:lastModifiedBy>
  <dcterms:created xsi:type="dcterms:W3CDTF">2006-09-13T19:21:00Z</dcterms:created>
  <cp:lastPrinted>2021-04-14T07:56:00Z</cp:lastPrinted>
  <dcterms:modified xsi:type="dcterms:W3CDTF">2021-04-28T08:58:06Z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